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Sr separation (main folder)\Data\HETP tests\HETB\HETB 2 data\"/>
    </mc:Choice>
  </mc:AlternateContent>
  <bookViews>
    <workbookView xWindow="28680" yWindow="-120" windowWidth="29040" windowHeight="15840" activeTab="5"/>
  </bookViews>
  <sheets>
    <sheet name="Sheet1" sheetId="1" r:id="rId1"/>
    <sheet name="Sheet2" sheetId="3" r:id="rId2"/>
    <sheet name="Sheet3" sheetId="4" r:id="rId3"/>
    <sheet name="Sheet3 (2)" sheetId="7" r:id="rId4"/>
    <sheet name="Sheet3 redo" sheetId="10" r:id="rId5"/>
    <sheet name="Sheet6" sheetId="11" r:id="rId6"/>
    <sheet name="Conc of original" sheetId="8" r:id="rId7"/>
    <sheet name="Sheet4" sheetId="9" r:id="rId8"/>
    <sheet name="ValueList_Helper" sheetId="2" state="hidden" r:id="rId9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1" l="1"/>
  <c r="C202" i="11"/>
  <c r="C201" i="11"/>
  <c r="C200" i="11"/>
  <c r="C199" i="11"/>
  <c r="C198" i="11"/>
  <c r="C197" i="11"/>
  <c r="C196" i="11"/>
  <c r="C195" i="11"/>
  <c r="C194" i="11"/>
  <c r="C193" i="11"/>
  <c r="C192" i="11"/>
  <c r="C191" i="11"/>
  <c r="C190" i="11"/>
  <c r="C189" i="11"/>
  <c r="C188" i="11"/>
  <c r="C187" i="11"/>
  <c r="C186" i="11"/>
  <c r="C185" i="11"/>
  <c r="C184" i="11"/>
  <c r="C183" i="11"/>
  <c r="C182" i="11"/>
  <c r="C181" i="11"/>
  <c r="C180" i="11"/>
  <c r="C179" i="11"/>
  <c r="C178" i="11"/>
  <c r="C177" i="11"/>
  <c r="C176" i="11"/>
  <c r="C175" i="11"/>
  <c r="C174" i="11"/>
  <c r="C173" i="11"/>
  <c r="C172" i="11"/>
  <c r="C171" i="11"/>
  <c r="C170" i="11"/>
  <c r="C169" i="11"/>
  <c r="C168" i="11"/>
  <c r="C167" i="11"/>
  <c r="C166" i="11"/>
  <c r="C165" i="11"/>
  <c r="C164" i="11"/>
  <c r="C163" i="11"/>
  <c r="C162" i="11"/>
  <c r="C161" i="11"/>
  <c r="C160" i="11"/>
  <c r="C159" i="11"/>
  <c r="C158" i="11"/>
  <c r="C157" i="11"/>
  <c r="C156" i="11"/>
  <c r="C155" i="11"/>
  <c r="C154" i="11"/>
  <c r="C153" i="11"/>
  <c r="C152" i="11"/>
  <c r="C151" i="11"/>
  <c r="C150" i="11"/>
  <c r="C149" i="11"/>
  <c r="C148" i="11"/>
  <c r="C147" i="11"/>
  <c r="C146" i="11"/>
  <c r="C145" i="11"/>
  <c r="C144" i="11"/>
  <c r="C143" i="11"/>
  <c r="C142" i="11"/>
  <c r="C141" i="11"/>
  <c r="C140" i="11"/>
  <c r="C139" i="11"/>
  <c r="C138" i="11"/>
  <c r="C137" i="11"/>
  <c r="C136" i="11"/>
  <c r="C135" i="11"/>
  <c r="C134" i="11"/>
  <c r="C133" i="11"/>
  <c r="C132" i="11"/>
  <c r="C131" i="11"/>
  <c r="C130" i="11"/>
  <c r="C129" i="11"/>
  <c r="C128" i="11"/>
  <c r="C127" i="11"/>
  <c r="C126" i="11"/>
  <c r="C125" i="11"/>
  <c r="C124" i="11"/>
  <c r="C123" i="11"/>
  <c r="C122" i="11"/>
  <c r="C121" i="11"/>
  <c r="C120" i="11"/>
  <c r="C119" i="11"/>
  <c r="C118" i="11"/>
  <c r="C117" i="11"/>
  <c r="C116" i="11"/>
  <c r="C115" i="11"/>
  <c r="C114" i="11"/>
  <c r="C113" i="11"/>
  <c r="C112" i="11"/>
  <c r="C111" i="11"/>
  <c r="C110" i="11"/>
  <c r="C109" i="11"/>
  <c r="C108" i="11"/>
  <c r="C107" i="11"/>
  <c r="C106" i="11"/>
  <c r="C105" i="11"/>
  <c r="C104" i="11"/>
  <c r="C103" i="11"/>
  <c r="C102" i="11"/>
  <c r="C101" i="11"/>
  <c r="C100" i="11"/>
  <c r="C99" i="11"/>
  <c r="C98" i="11"/>
  <c r="C97" i="11"/>
  <c r="C96" i="11"/>
  <c r="C95" i="11"/>
  <c r="C94" i="11"/>
  <c r="C93" i="11"/>
  <c r="C92" i="11"/>
  <c r="C91" i="11"/>
  <c r="C90" i="11"/>
  <c r="C89" i="11"/>
  <c r="C88" i="11"/>
  <c r="C87" i="11"/>
  <c r="C86" i="11"/>
  <c r="C85" i="11"/>
  <c r="C84" i="11"/>
  <c r="C83" i="11"/>
  <c r="C82" i="11"/>
  <c r="C81" i="11"/>
  <c r="C80" i="11"/>
  <c r="C79" i="11"/>
  <c r="C78" i="11"/>
  <c r="C77" i="11"/>
  <c r="C76" i="11"/>
  <c r="C75" i="11"/>
  <c r="C74" i="11"/>
  <c r="C73" i="11"/>
  <c r="C72" i="11"/>
  <c r="C71" i="11"/>
  <c r="C70" i="11"/>
  <c r="C69" i="11"/>
  <c r="C68" i="11"/>
  <c r="C67" i="11"/>
  <c r="C66" i="11"/>
  <c r="C65" i="11"/>
  <c r="C64" i="11"/>
  <c r="C63" i="11"/>
  <c r="C62" i="11"/>
  <c r="C61" i="11"/>
  <c r="C60" i="11"/>
  <c r="C59" i="11"/>
  <c r="C58" i="11"/>
  <c r="C57" i="11"/>
  <c r="C56" i="11"/>
  <c r="C55" i="11"/>
  <c r="C54" i="11"/>
  <c r="C53" i="11"/>
  <c r="C52" i="11"/>
  <c r="C51" i="11"/>
  <c r="C50" i="11"/>
  <c r="C49" i="11"/>
  <c r="C48" i="11"/>
  <c r="C47" i="11"/>
  <c r="C46" i="11"/>
  <c r="C45" i="11"/>
  <c r="C44" i="11"/>
  <c r="C43" i="11"/>
  <c r="C42" i="11"/>
  <c r="C41" i="11"/>
  <c r="C40" i="11"/>
  <c r="C39" i="11"/>
  <c r="C38" i="11"/>
  <c r="C37" i="11"/>
  <c r="C36" i="11"/>
  <c r="C35" i="11"/>
  <c r="C34" i="11"/>
  <c r="C33" i="11"/>
  <c r="C32" i="11"/>
  <c r="C31" i="11"/>
  <c r="C30" i="11"/>
  <c r="C29" i="11"/>
  <c r="C28" i="11"/>
  <c r="C27" i="11"/>
  <c r="C26" i="11"/>
  <c r="C25" i="11"/>
  <c r="C24" i="11"/>
  <c r="C23" i="11"/>
  <c r="C22" i="11"/>
  <c r="C21" i="11"/>
  <c r="C20" i="11"/>
  <c r="C19" i="11"/>
  <c r="C18" i="11"/>
  <c r="C17" i="11"/>
  <c r="C16" i="11"/>
  <c r="C15" i="11"/>
  <c r="C14" i="11"/>
  <c r="C13" i="11"/>
  <c r="C12" i="11"/>
  <c r="C11" i="11"/>
  <c r="C10" i="11"/>
  <c r="C9" i="11"/>
  <c r="C8" i="11"/>
  <c r="C7" i="11"/>
  <c r="C6" i="11"/>
  <c r="C5" i="11"/>
  <c r="C4" i="11"/>
  <c r="C204" i="11" s="1"/>
  <c r="C206" i="11" s="1"/>
  <c r="D87" i="11" s="1"/>
  <c r="E87" i="11" s="1"/>
  <c r="F87" i="11" s="1"/>
  <c r="G87" i="11" s="1"/>
  <c r="C2" i="11"/>
  <c r="G211" i="11"/>
  <c r="B204" i="11"/>
  <c r="N36" i="10"/>
  <c r="O41" i="10"/>
  <c r="K31" i="10"/>
  <c r="K30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K11" i="10"/>
  <c r="K10" i="10"/>
  <c r="K9" i="10"/>
  <c r="K8" i="10"/>
  <c r="K7" i="10"/>
  <c r="K6" i="10"/>
  <c r="K5" i="10"/>
  <c r="K4" i="10"/>
  <c r="K34" i="10" s="1"/>
  <c r="K36" i="10" s="1"/>
  <c r="K3" i="10"/>
  <c r="K2" i="10"/>
  <c r="AB10" i="7"/>
  <c r="N39" i="7"/>
  <c r="W17" i="7"/>
  <c r="N36" i="7"/>
  <c r="N34" i="7"/>
  <c r="D34" i="10"/>
  <c r="F30" i="10" s="1"/>
  <c r="G30" i="10" s="1"/>
  <c r="H30" i="10" s="1"/>
  <c r="F31" i="10"/>
  <c r="G31" i="10" s="1"/>
  <c r="H31" i="10" s="1"/>
  <c r="C31" i="10"/>
  <c r="C30" i="10"/>
  <c r="H29" i="10"/>
  <c r="G29" i="10"/>
  <c r="F29" i="10"/>
  <c r="C29" i="10"/>
  <c r="G28" i="10"/>
  <c r="H28" i="10" s="1"/>
  <c r="F28" i="10"/>
  <c r="C28" i="10"/>
  <c r="F27" i="10"/>
  <c r="G27" i="10" s="1"/>
  <c r="H27" i="10" s="1"/>
  <c r="C27" i="10"/>
  <c r="H26" i="10"/>
  <c r="G26" i="10"/>
  <c r="F26" i="10"/>
  <c r="C26" i="10"/>
  <c r="H25" i="10"/>
  <c r="G25" i="10"/>
  <c r="F25" i="10"/>
  <c r="C25" i="10"/>
  <c r="G24" i="10"/>
  <c r="H24" i="10" s="1"/>
  <c r="F24" i="10"/>
  <c r="C24" i="10"/>
  <c r="F23" i="10"/>
  <c r="G23" i="10" s="1"/>
  <c r="H23" i="10" s="1"/>
  <c r="C23" i="10"/>
  <c r="H22" i="10"/>
  <c r="G22" i="10"/>
  <c r="F22" i="10"/>
  <c r="C22" i="10"/>
  <c r="H21" i="10"/>
  <c r="G21" i="10"/>
  <c r="F21" i="10"/>
  <c r="C21" i="10"/>
  <c r="G20" i="10"/>
  <c r="H20" i="10" s="1"/>
  <c r="F20" i="10"/>
  <c r="C20" i="10"/>
  <c r="F19" i="10"/>
  <c r="G19" i="10" s="1"/>
  <c r="H19" i="10" s="1"/>
  <c r="C19" i="10"/>
  <c r="H18" i="10"/>
  <c r="G18" i="10"/>
  <c r="F18" i="10"/>
  <c r="C18" i="10"/>
  <c r="F17" i="10"/>
  <c r="G17" i="10" s="1"/>
  <c r="H17" i="10" s="1"/>
  <c r="C17" i="10"/>
  <c r="H16" i="10"/>
  <c r="G16" i="10"/>
  <c r="F16" i="10"/>
  <c r="C16" i="10"/>
  <c r="H15" i="10"/>
  <c r="G15" i="10"/>
  <c r="F15" i="10"/>
  <c r="C15" i="10"/>
  <c r="H14" i="10"/>
  <c r="G14" i="10"/>
  <c r="F14" i="10"/>
  <c r="C14" i="10"/>
  <c r="G13" i="10"/>
  <c r="H13" i="10" s="1"/>
  <c r="F13" i="10"/>
  <c r="C13" i="10"/>
  <c r="G12" i="10"/>
  <c r="H12" i="10" s="1"/>
  <c r="F12" i="10"/>
  <c r="C12" i="10"/>
  <c r="F11" i="10"/>
  <c r="G11" i="10" s="1"/>
  <c r="H11" i="10" s="1"/>
  <c r="C11" i="10"/>
  <c r="F10" i="10"/>
  <c r="G10" i="10" s="1"/>
  <c r="H10" i="10" s="1"/>
  <c r="C10" i="10"/>
  <c r="H9" i="10"/>
  <c r="G9" i="10"/>
  <c r="F9" i="10"/>
  <c r="C9" i="10"/>
  <c r="G8" i="10"/>
  <c r="H8" i="10" s="1"/>
  <c r="F8" i="10"/>
  <c r="C8" i="10"/>
  <c r="F7" i="10"/>
  <c r="G7" i="10" s="1"/>
  <c r="H7" i="10" s="1"/>
  <c r="C7" i="10"/>
  <c r="F6" i="10"/>
  <c r="G6" i="10" s="1"/>
  <c r="H6" i="10" s="1"/>
  <c r="C6" i="10"/>
  <c r="H5" i="10"/>
  <c r="G5" i="10"/>
  <c r="F5" i="10"/>
  <c r="C5" i="10"/>
  <c r="G4" i="10"/>
  <c r="H4" i="10" s="1"/>
  <c r="F4" i="10"/>
  <c r="C4" i="10"/>
  <c r="F3" i="10"/>
  <c r="G3" i="10" s="1"/>
  <c r="H3" i="10" s="1"/>
  <c r="C3" i="10"/>
  <c r="F2" i="10"/>
  <c r="C2" i="10"/>
  <c r="O39" i="7"/>
  <c r="D91" i="11" l="1"/>
  <c r="E91" i="11" s="1"/>
  <c r="F91" i="11" s="1"/>
  <c r="G91" i="11" s="1"/>
  <c r="D3" i="11"/>
  <c r="E3" i="11" s="1"/>
  <c r="F3" i="11" s="1"/>
  <c r="G3" i="11" s="1"/>
  <c r="D7" i="11"/>
  <c r="E7" i="11" s="1"/>
  <c r="F7" i="11" s="1"/>
  <c r="G7" i="11" s="1"/>
  <c r="D11" i="11"/>
  <c r="E11" i="11" s="1"/>
  <c r="F11" i="11" s="1"/>
  <c r="G11" i="11" s="1"/>
  <c r="D15" i="11"/>
  <c r="E15" i="11" s="1"/>
  <c r="F15" i="11" s="1"/>
  <c r="G15" i="11" s="1"/>
  <c r="D19" i="11"/>
  <c r="E19" i="11" s="1"/>
  <c r="F19" i="11" s="1"/>
  <c r="G19" i="11" s="1"/>
  <c r="D23" i="11"/>
  <c r="E23" i="11" s="1"/>
  <c r="F23" i="11" s="1"/>
  <c r="G23" i="11" s="1"/>
  <c r="D27" i="11"/>
  <c r="E27" i="11" s="1"/>
  <c r="F27" i="11" s="1"/>
  <c r="G27" i="11" s="1"/>
  <c r="D31" i="11"/>
  <c r="E31" i="11" s="1"/>
  <c r="F31" i="11" s="1"/>
  <c r="G31" i="11" s="1"/>
  <c r="D35" i="11"/>
  <c r="E35" i="11" s="1"/>
  <c r="F35" i="11" s="1"/>
  <c r="G35" i="11" s="1"/>
  <c r="D39" i="11"/>
  <c r="E39" i="11" s="1"/>
  <c r="F39" i="11" s="1"/>
  <c r="G39" i="11" s="1"/>
  <c r="D43" i="11"/>
  <c r="E43" i="11" s="1"/>
  <c r="F43" i="11" s="1"/>
  <c r="G43" i="11" s="1"/>
  <c r="D47" i="11"/>
  <c r="E47" i="11" s="1"/>
  <c r="F47" i="11" s="1"/>
  <c r="G47" i="11" s="1"/>
  <c r="D51" i="11"/>
  <c r="E51" i="11" s="1"/>
  <c r="F51" i="11" s="1"/>
  <c r="G51" i="11" s="1"/>
  <c r="D55" i="11"/>
  <c r="E55" i="11" s="1"/>
  <c r="F55" i="11" s="1"/>
  <c r="G55" i="11" s="1"/>
  <c r="D59" i="11"/>
  <c r="E59" i="11" s="1"/>
  <c r="F59" i="11" s="1"/>
  <c r="G59" i="11" s="1"/>
  <c r="D63" i="11"/>
  <c r="E63" i="11" s="1"/>
  <c r="F63" i="11" s="1"/>
  <c r="G63" i="11" s="1"/>
  <c r="D67" i="11"/>
  <c r="E67" i="11" s="1"/>
  <c r="F67" i="11" s="1"/>
  <c r="G67" i="11" s="1"/>
  <c r="D71" i="11"/>
  <c r="E71" i="11" s="1"/>
  <c r="F71" i="11" s="1"/>
  <c r="G71" i="11" s="1"/>
  <c r="D75" i="11"/>
  <c r="E75" i="11" s="1"/>
  <c r="F75" i="11" s="1"/>
  <c r="G75" i="11" s="1"/>
  <c r="D79" i="11"/>
  <c r="E79" i="11" s="1"/>
  <c r="F79" i="11" s="1"/>
  <c r="G79" i="11" s="1"/>
  <c r="D83" i="11"/>
  <c r="E83" i="11" s="1"/>
  <c r="F83" i="11" s="1"/>
  <c r="G83" i="11" s="1"/>
  <c r="D201" i="11"/>
  <c r="E201" i="11" s="1"/>
  <c r="F201" i="11" s="1"/>
  <c r="G201" i="11" s="1"/>
  <c r="D197" i="11"/>
  <c r="E197" i="11" s="1"/>
  <c r="F197" i="11" s="1"/>
  <c r="G197" i="11" s="1"/>
  <c r="D193" i="11"/>
  <c r="E193" i="11" s="1"/>
  <c r="F193" i="11" s="1"/>
  <c r="G193" i="11" s="1"/>
  <c r="D189" i="11"/>
  <c r="E189" i="11" s="1"/>
  <c r="F189" i="11" s="1"/>
  <c r="G189" i="11" s="1"/>
  <c r="D185" i="11"/>
  <c r="E185" i="11" s="1"/>
  <c r="F185" i="11" s="1"/>
  <c r="G185" i="11" s="1"/>
  <c r="D181" i="11"/>
  <c r="E181" i="11" s="1"/>
  <c r="F181" i="11" s="1"/>
  <c r="G181" i="11" s="1"/>
  <c r="D177" i="11"/>
  <c r="E177" i="11" s="1"/>
  <c r="F177" i="11" s="1"/>
  <c r="G177" i="11" s="1"/>
  <c r="D173" i="11"/>
  <c r="E173" i="11" s="1"/>
  <c r="F173" i="11" s="1"/>
  <c r="G173" i="11" s="1"/>
  <c r="D169" i="11"/>
  <c r="E169" i="11" s="1"/>
  <c r="F169" i="11" s="1"/>
  <c r="G169" i="11" s="1"/>
  <c r="D165" i="11"/>
  <c r="E165" i="11" s="1"/>
  <c r="F165" i="11" s="1"/>
  <c r="G165" i="11" s="1"/>
  <c r="D161" i="11"/>
  <c r="E161" i="11" s="1"/>
  <c r="F161" i="11" s="1"/>
  <c r="G161" i="11" s="1"/>
  <c r="D157" i="11"/>
  <c r="E157" i="11" s="1"/>
  <c r="F157" i="11" s="1"/>
  <c r="G157" i="11" s="1"/>
  <c r="D153" i="11"/>
  <c r="E153" i="11" s="1"/>
  <c r="F153" i="11" s="1"/>
  <c r="G153" i="11" s="1"/>
  <c r="D149" i="11"/>
  <c r="E149" i="11" s="1"/>
  <c r="F149" i="11" s="1"/>
  <c r="G149" i="11" s="1"/>
  <c r="D145" i="11"/>
  <c r="E145" i="11" s="1"/>
  <c r="F145" i="11" s="1"/>
  <c r="G145" i="11" s="1"/>
  <c r="D141" i="11"/>
  <c r="E141" i="11" s="1"/>
  <c r="F141" i="11" s="1"/>
  <c r="G141" i="11" s="1"/>
  <c r="D137" i="11"/>
  <c r="E137" i="11" s="1"/>
  <c r="F137" i="11" s="1"/>
  <c r="G137" i="11" s="1"/>
  <c r="D133" i="11"/>
  <c r="E133" i="11" s="1"/>
  <c r="F133" i="11" s="1"/>
  <c r="G133" i="11" s="1"/>
  <c r="D129" i="11"/>
  <c r="E129" i="11" s="1"/>
  <c r="F129" i="11" s="1"/>
  <c r="G129" i="11" s="1"/>
  <c r="D125" i="11"/>
  <c r="E125" i="11" s="1"/>
  <c r="F125" i="11" s="1"/>
  <c r="G125" i="11" s="1"/>
  <c r="D121" i="11"/>
  <c r="E121" i="11" s="1"/>
  <c r="F121" i="11" s="1"/>
  <c r="G121" i="11" s="1"/>
  <c r="D200" i="11"/>
  <c r="E200" i="11" s="1"/>
  <c r="F200" i="11" s="1"/>
  <c r="G200" i="11" s="1"/>
  <c r="D196" i="11"/>
  <c r="E196" i="11" s="1"/>
  <c r="F196" i="11" s="1"/>
  <c r="G196" i="11" s="1"/>
  <c r="D192" i="11"/>
  <c r="E192" i="11" s="1"/>
  <c r="F192" i="11" s="1"/>
  <c r="G192" i="11" s="1"/>
  <c r="D188" i="11"/>
  <c r="E188" i="11" s="1"/>
  <c r="F188" i="11" s="1"/>
  <c r="G188" i="11" s="1"/>
  <c r="D184" i="11"/>
  <c r="E184" i="11" s="1"/>
  <c r="F184" i="11" s="1"/>
  <c r="G184" i="11" s="1"/>
  <c r="D180" i="11"/>
  <c r="E180" i="11" s="1"/>
  <c r="F180" i="11" s="1"/>
  <c r="G180" i="11" s="1"/>
  <c r="D176" i="11"/>
  <c r="E176" i="11" s="1"/>
  <c r="F176" i="11" s="1"/>
  <c r="G176" i="11" s="1"/>
  <c r="D172" i="11"/>
  <c r="E172" i="11" s="1"/>
  <c r="F172" i="11" s="1"/>
  <c r="G172" i="11" s="1"/>
  <c r="D168" i="11"/>
  <c r="E168" i="11" s="1"/>
  <c r="F168" i="11" s="1"/>
  <c r="G168" i="11" s="1"/>
  <c r="D164" i="11"/>
  <c r="E164" i="11" s="1"/>
  <c r="F164" i="11" s="1"/>
  <c r="G164" i="11" s="1"/>
  <c r="D160" i="11"/>
  <c r="E160" i="11" s="1"/>
  <c r="F160" i="11" s="1"/>
  <c r="G160" i="11" s="1"/>
  <c r="D156" i="11"/>
  <c r="E156" i="11" s="1"/>
  <c r="F156" i="11" s="1"/>
  <c r="G156" i="11" s="1"/>
  <c r="D152" i="11"/>
  <c r="E152" i="11" s="1"/>
  <c r="F152" i="11" s="1"/>
  <c r="G152" i="11" s="1"/>
  <c r="D148" i="11"/>
  <c r="E148" i="11" s="1"/>
  <c r="F148" i="11" s="1"/>
  <c r="G148" i="11" s="1"/>
  <c r="D144" i="11"/>
  <c r="E144" i="11" s="1"/>
  <c r="F144" i="11" s="1"/>
  <c r="G144" i="11" s="1"/>
  <c r="D140" i="11"/>
  <c r="E140" i="11" s="1"/>
  <c r="F140" i="11" s="1"/>
  <c r="G140" i="11" s="1"/>
  <c r="D136" i="11"/>
  <c r="E136" i="11" s="1"/>
  <c r="F136" i="11" s="1"/>
  <c r="G136" i="11" s="1"/>
  <c r="D132" i="11"/>
  <c r="E132" i="11" s="1"/>
  <c r="F132" i="11" s="1"/>
  <c r="G132" i="11" s="1"/>
  <c r="D128" i="11"/>
  <c r="E128" i="11" s="1"/>
  <c r="F128" i="11" s="1"/>
  <c r="G128" i="11" s="1"/>
  <c r="D124" i="11"/>
  <c r="E124" i="11" s="1"/>
  <c r="F124" i="11" s="1"/>
  <c r="G124" i="11" s="1"/>
  <c r="D120" i="11"/>
  <c r="E120" i="11" s="1"/>
  <c r="F120" i="11" s="1"/>
  <c r="G120" i="11" s="1"/>
  <c r="D199" i="11"/>
  <c r="E199" i="11" s="1"/>
  <c r="F199" i="11" s="1"/>
  <c r="G199" i="11" s="1"/>
  <c r="D195" i="11"/>
  <c r="E195" i="11" s="1"/>
  <c r="F195" i="11" s="1"/>
  <c r="G195" i="11" s="1"/>
  <c r="D191" i="11"/>
  <c r="E191" i="11" s="1"/>
  <c r="F191" i="11" s="1"/>
  <c r="G191" i="11" s="1"/>
  <c r="D187" i="11"/>
  <c r="E187" i="11" s="1"/>
  <c r="F187" i="11" s="1"/>
  <c r="G187" i="11" s="1"/>
  <c r="D183" i="11"/>
  <c r="E183" i="11" s="1"/>
  <c r="F183" i="11" s="1"/>
  <c r="G183" i="11" s="1"/>
  <c r="D179" i="11"/>
  <c r="E179" i="11" s="1"/>
  <c r="F179" i="11" s="1"/>
  <c r="G179" i="11" s="1"/>
  <c r="D175" i="11"/>
  <c r="E175" i="11" s="1"/>
  <c r="F175" i="11" s="1"/>
  <c r="G175" i="11" s="1"/>
  <c r="D171" i="11"/>
  <c r="E171" i="11" s="1"/>
  <c r="F171" i="11" s="1"/>
  <c r="G171" i="11" s="1"/>
  <c r="D167" i="11"/>
  <c r="E167" i="11" s="1"/>
  <c r="F167" i="11" s="1"/>
  <c r="G167" i="11" s="1"/>
  <c r="D163" i="11"/>
  <c r="E163" i="11" s="1"/>
  <c r="F163" i="11" s="1"/>
  <c r="G163" i="11" s="1"/>
  <c r="D159" i="11"/>
  <c r="E159" i="11" s="1"/>
  <c r="F159" i="11" s="1"/>
  <c r="G159" i="11" s="1"/>
  <c r="D155" i="11"/>
  <c r="E155" i="11" s="1"/>
  <c r="F155" i="11" s="1"/>
  <c r="G155" i="11" s="1"/>
  <c r="D151" i="11"/>
  <c r="E151" i="11" s="1"/>
  <c r="F151" i="11" s="1"/>
  <c r="G151" i="11" s="1"/>
  <c r="D147" i="11"/>
  <c r="E147" i="11" s="1"/>
  <c r="F147" i="11" s="1"/>
  <c r="G147" i="11" s="1"/>
  <c r="D143" i="11"/>
  <c r="E143" i="11" s="1"/>
  <c r="F143" i="11" s="1"/>
  <c r="G143" i="11" s="1"/>
  <c r="D139" i="11"/>
  <c r="E139" i="11" s="1"/>
  <c r="F139" i="11" s="1"/>
  <c r="G139" i="11" s="1"/>
  <c r="D135" i="11"/>
  <c r="E135" i="11" s="1"/>
  <c r="F135" i="11" s="1"/>
  <c r="G135" i="11" s="1"/>
  <c r="D131" i="11"/>
  <c r="E131" i="11" s="1"/>
  <c r="F131" i="11" s="1"/>
  <c r="G131" i="11" s="1"/>
  <c r="D127" i="11"/>
  <c r="E127" i="11" s="1"/>
  <c r="F127" i="11" s="1"/>
  <c r="G127" i="11" s="1"/>
  <c r="D123" i="11"/>
  <c r="E123" i="11" s="1"/>
  <c r="F123" i="11" s="1"/>
  <c r="G123" i="11" s="1"/>
  <c r="D119" i="11"/>
  <c r="E119" i="11" s="1"/>
  <c r="F119" i="11" s="1"/>
  <c r="G119" i="11" s="1"/>
  <c r="D202" i="11"/>
  <c r="E202" i="11" s="1"/>
  <c r="F202" i="11" s="1"/>
  <c r="G202" i="11" s="1"/>
  <c r="D198" i="11"/>
  <c r="E198" i="11" s="1"/>
  <c r="F198" i="11" s="1"/>
  <c r="G198" i="11" s="1"/>
  <c r="D194" i="11"/>
  <c r="E194" i="11" s="1"/>
  <c r="F194" i="11" s="1"/>
  <c r="G194" i="11" s="1"/>
  <c r="D190" i="11"/>
  <c r="E190" i="11" s="1"/>
  <c r="F190" i="11" s="1"/>
  <c r="G190" i="11" s="1"/>
  <c r="D186" i="11"/>
  <c r="E186" i="11" s="1"/>
  <c r="F186" i="11" s="1"/>
  <c r="G186" i="11" s="1"/>
  <c r="D182" i="11"/>
  <c r="E182" i="11" s="1"/>
  <c r="F182" i="11" s="1"/>
  <c r="G182" i="11" s="1"/>
  <c r="D178" i="11"/>
  <c r="E178" i="11" s="1"/>
  <c r="F178" i="11" s="1"/>
  <c r="G178" i="11" s="1"/>
  <c r="D174" i="11"/>
  <c r="E174" i="11" s="1"/>
  <c r="F174" i="11" s="1"/>
  <c r="G174" i="11" s="1"/>
  <c r="D170" i="11"/>
  <c r="E170" i="11" s="1"/>
  <c r="F170" i="11" s="1"/>
  <c r="G170" i="11" s="1"/>
  <c r="D166" i="11"/>
  <c r="E166" i="11" s="1"/>
  <c r="F166" i="11" s="1"/>
  <c r="G166" i="11" s="1"/>
  <c r="D162" i="11"/>
  <c r="E162" i="11" s="1"/>
  <c r="F162" i="11" s="1"/>
  <c r="G162" i="11" s="1"/>
  <c r="D158" i="11"/>
  <c r="E158" i="11" s="1"/>
  <c r="F158" i="11" s="1"/>
  <c r="G158" i="11" s="1"/>
  <c r="D154" i="11"/>
  <c r="E154" i="11" s="1"/>
  <c r="F154" i="11" s="1"/>
  <c r="G154" i="11" s="1"/>
  <c r="D150" i="11"/>
  <c r="E150" i="11" s="1"/>
  <c r="F150" i="11" s="1"/>
  <c r="G150" i="11" s="1"/>
  <c r="D146" i="11"/>
  <c r="E146" i="11" s="1"/>
  <c r="F146" i="11" s="1"/>
  <c r="G146" i="11" s="1"/>
  <c r="D142" i="11"/>
  <c r="E142" i="11" s="1"/>
  <c r="F142" i="11" s="1"/>
  <c r="G142" i="11" s="1"/>
  <c r="D138" i="11"/>
  <c r="E138" i="11" s="1"/>
  <c r="F138" i="11" s="1"/>
  <c r="G138" i="11" s="1"/>
  <c r="D134" i="11"/>
  <c r="E134" i="11" s="1"/>
  <c r="F134" i="11" s="1"/>
  <c r="G134" i="11" s="1"/>
  <c r="D130" i="11"/>
  <c r="E130" i="11" s="1"/>
  <c r="F130" i="11" s="1"/>
  <c r="G130" i="11" s="1"/>
  <c r="D126" i="11"/>
  <c r="E126" i="11" s="1"/>
  <c r="F126" i="11" s="1"/>
  <c r="G126" i="11" s="1"/>
  <c r="D122" i="11"/>
  <c r="E122" i="11" s="1"/>
  <c r="F122" i="11" s="1"/>
  <c r="G122" i="11" s="1"/>
  <c r="D118" i="11"/>
  <c r="E118" i="11" s="1"/>
  <c r="F118" i="11" s="1"/>
  <c r="G118" i="11" s="1"/>
  <c r="D114" i="11"/>
  <c r="E114" i="11" s="1"/>
  <c r="F114" i="11" s="1"/>
  <c r="G114" i="11" s="1"/>
  <c r="D110" i="11"/>
  <c r="E110" i="11" s="1"/>
  <c r="F110" i="11" s="1"/>
  <c r="G110" i="11" s="1"/>
  <c r="D106" i="11"/>
  <c r="E106" i="11" s="1"/>
  <c r="F106" i="11" s="1"/>
  <c r="G106" i="11" s="1"/>
  <c r="D102" i="11"/>
  <c r="E102" i="11" s="1"/>
  <c r="F102" i="11" s="1"/>
  <c r="G102" i="11" s="1"/>
  <c r="D98" i="11"/>
  <c r="E98" i="11" s="1"/>
  <c r="F98" i="11" s="1"/>
  <c r="G98" i="11" s="1"/>
  <c r="D94" i="11"/>
  <c r="E94" i="11" s="1"/>
  <c r="F94" i="11" s="1"/>
  <c r="G94" i="11" s="1"/>
  <c r="D90" i="11"/>
  <c r="E90" i="11" s="1"/>
  <c r="F90" i="11" s="1"/>
  <c r="G90" i="11" s="1"/>
  <c r="D86" i="11"/>
  <c r="E86" i="11" s="1"/>
  <c r="F86" i="11" s="1"/>
  <c r="G86" i="11" s="1"/>
  <c r="D82" i="11"/>
  <c r="E82" i="11" s="1"/>
  <c r="F82" i="11" s="1"/>
  <c r="G82" i="11" s="1"/>
  <c r="D78" i="11"/>
  <c r="E78" i="11" s="1"/>
  <c r="F78" i="11" s="1"/>
  <c r="G78" i="11" s="1"/>
  <c r="D74" i="11"/>
  <c r="E74" i="11" s="1"/>
  <c r="F74" i="11" s="1"/>
  <c r="G74" i="11" s="1"/>
  <c r="D70" i="11"/>
  <c r="E70" i="11" s="1"/>
  <c r="F70" i="11" s="1"/>
  <c r="G70" i="11" s="1"/>
  <c r="D66" i="11"/>
  <c r="E66" i="11" s="1"/>
  <c r="F66" i="11" s="1"/>
  <c r="G66" i="11" s="1"/>
  <c r="D62" i="11"/>
  <c r="E62" i="11" s="1"/>
  <c r="F62" i="11" s="1"/>
  <c r="G62" i="11" s="1"/>
  <c r="D58" i="11"/>
  <c r="E58" i="11" s="1"/>
  <c r="F58" i="11" s="1"/>
  <c r="G58" i="11" s="1"/>
  <c r="D54" i="11"/>
  <c r="E54" i="11" s="1"/>
  <c r="F54" i="11" s="1"/>
  <c r="G54" i="11" s="1"/>
  <c r="D50" i="11"/>
  <c r="E50" i="11" s="1"/>
  <c r="F50" i="11" s="1"/>
  <c r="G50" i="11" s="1"/>
  <c r="D46" i="11"/>
  <c r="E46" i="11" s="1"/>
  <c r="F46" i="11" s="1"/>
  <c r="G46" i="11" s="1"/>
  <c r="D42" i="11"/>
  <c r="E42" i="11" s="1"/>
  <c r="F42" i="11" s="1"/>
  <c r="G42" i="11" s="1"/>
  <c r="D38" i="11"/>
  <c r="E38" i="11" s="1"/>
  <c r="F38" i="11" s="1"/>
  <c r="G38" i="11" s="1"/>
  <c r="D34" i="11"/>
  <c r="E34" i="11" s="1"/>
  <c r="F34" i="11" s="1"/>
  <c r="G34" i="11" s="1"/>
  <c r="D30" i="11"/>
  <c r="E30" i="11" s="1"/>
  <c r="F30" i="11" s="1"/>
  <c r="G30" i="11" s="1"/>
  <c r="D26" i="11"/>
  <c r="E26" i="11" s="1"/>
  <c r="F26" i="11" s="1"/>
  <c r="G26" i="11" s="1"/>
  <c r="D22" i="11"/>
  <c r="E22" i="11" s="1"/>
  <c r="F22" i="11" s="1"/>
  <c r="G22" i="11" s="1"/>
  <c r="D18" i="11"/>
  <c r="E18" i="11" s="1"/>
  <c r="F18" i="11" s="1"/>
  <c r="G18" i="11" s="1"/>
  <c r="D14" i="11"/>
  <c r="E14" i="11" s="1"/>
  <c r="F14" i="11" s="1"/>
  <c r="G14" i="11" s="1"/>
  <c r="D10" i="11"/>
  <c r="E10" i="11" s="1"/>
  <c r="F10" i="11" s="1"/>
  <c r="G10" i="11" s="1"/>
  <c r="D6" i="11"/>
  <c r="E6" i="11" s="1"/>
  <c r="F6" i="11" s="1"/>
  <c r="G6" i="11" s="1"/>
  <c r="D2" i="11"/>
  <c r="E2" i="11" s="1"/>
  <c r="F2" i="11" s="1"/>
  <c r="D115" i="11"/>
  <c r="E115" i="11" s="1"/>
  <c r="F115" i="11" s="1"/>
  <c r="G115" i="11" s="1"/>
  <c r="D117" i="11"/>
  <c r="E117" i="11" s="1"/>
  <c r="F117" i="11" s="1"/>
  <c r="G117" i="11" s="1"/>
  <c r="D113" i="11"/>
  <c r="E113" i="11" s="1"/>
  <c r="F113" i="11" s="1"/>
  <c r="G113" i="11" s="1"/>
  <c r="D109" i="11"/>
  <c r="E109" i="11" s="1"/>
  <c r="F109" i="11" s="1"/>
  <c r="G109" i="11" s="1"/>
  <c r="D105" i="11"/>
  <c r="E105" i="11" s="1"/>
  <c r="F105" i="11" s="1"/>
  <c r="G105" i="11" s="1"/>
  <c r="D101" i="11"/>
  <c r="E101" i="11" s="1"/>
  <c r="F101" i="11" s="1"/>
  <c r="G101" i="11" s="1"/>
  <c r="D97" i="11"/>
  <c r="E97" i="11" s="1"/>
  <c r="F97" i="11" s="1"/>
  <c r="G97" i="11" s="1"/>
  <c r="D93" i="11"/>
  <c r="E93" i="11" s="1"/>
  <c r="F93" i="11" s="1"/>
  <c r="G93" i="11" s="1"/>
  <c r="D89" i="11"/>
  <c r="E89" i="11" s="1"/>
  <c r="F89" i="11" s="1"/>
  <c r="G89" i="11" s="1"/>
  <c r="D85" i="11"/>
  <c r="E85" i="11" s="1"/>
  <c r="F85" i="11" s="1"/>
  <c r="G85" i="11" s="1"/>
  <c r="D81" i="11"/>
  <c r="E81" i="11" s="1"/>
  <c r="F81" i="11" s="1"/>
  <c r="G81" i="11" s="1"/>
  <c r="D77" i="11"/>
  <c r="E77" i="11" s="1"/>
  <c r="F77" i="11" s="1"/>
  <c r="G77" i="11" s="1"/>
  <c r="D73" i="11"/>
  <c r="E73" i="11" s="1"/>
  <c r="F73" i="11" s="1"/>
  <c r="G73" i="11" s="1"/>
  <c r="D69" i="11"/>
  <c r="E69" i="11" s="1"/>
  <c r="F69" i="11" s="1"/>
  <c r="G69" i="11" s="1"/>
  <c r="D65" i="11"/>
  <c r="E65" i="11" s="1"/>
  <c r="F65" i="11" s="1"/>
  <c r="G65" i="11" s="1"/>
  <c r="D61" i="11"/>
  <c r="E61" i="11" s="1"/>
  <c r="F61" i="11" s="1"/>
  <c r="G61" i="11" s="1"/>
  <c r="D57" i="11"/>
  <c r="E57" i="11" s="1"/>
  <c r="F57" i="11" s="1"/>
  <c r="G57" i="11" s="1"/>
  <c r="D53" i="11"/>
  <c r="E53" i="11" s="1"/>
  <c r="F53" i="11" s="1"/>
  <c r="G53" i="11" s="1"/>
  <c r="D49" i="11"/>
  <c r="E49" i="11" s="1"/>
  <c r="F49" i="11" s="1"/>
  <c r="G49" i="11" s="1"/>
  <c r="D45" i="11"/>
  <c r="E45" i="11" s="1"/>
  <c r="F45" i="11" s="1"/>
  <c r="G45" i="11" s="1"/>
  <c r="D41" i="11"/>
  <c r="E41" i="11" s="1"/>
  <c r="F41" i="11" s="1"/>
  <c r="G41" i="11" s="1"/>
  <c r="D37" i="11"/>
  <c r="E37" i="11" s="1"/>
  <c r="F37" i="11" s="1"/>
  <c r="G37" i="11" s="1"/>
  <c r="D33" i="11"/>
  <c r="E33" i="11" s="1"/>
  <c r="F33" i="11" s="1"/>
  <c r="G33" i="11" s="1"/>
  <c r="D29" i="11"/>
  <c r="E29" i="11" s="1"/>
  <c r="F29" i="11" s="1"/>
  <c r="G29" i="11" s="1"/>
  <c r="D25" i="11"/>
  <c r="E25" i="11" s="1"/>
  <c r="F25" i="11" s="1"/>
  <c r="G25" i="11" s="1"/>
  <c r="D21" i="11"/>
  <c r="E21" i="11" s="1"/>
  <c r="F21" i="11" s="1"/>
  <c r="G21" i="11" s="1"/>
  <c r="D17" i="11"/>
  <c r="E17" i="11" s="1"/>
  <c r="F17" i="11" s="1"/>
  <c r="G17" i="11" s="1"/>
  <c r="D13" i="11"/>
  <c r="E13" i="11" s="1"/>
  <c r="F13" i="11" s="1"/>
  <c r="G13" i="11" s="1"/>
  <c r="D9" i="11"/>
  <c r="E9" i="11" s="1"/>
  <c r="F9" i="11" s="1"/>
  <c r="G9" i="11" s="1"/>
  <c r="D5" i="11"/>
  <c r="E5" i="11" s="1"/>
  <c r="F5" i="11" s="1"/>
  <c r="G5" i="11" s="1"/>
  <c r="D107" i="11"/>
  <c r="E107" i="11" s="1"/>
  <c r="F107" i="11" s="1"/>
  <c r="G107" i="11" s="1"/>
  <c r="D103" i="11"/>
  <c r="E103" i="11" s="1"/>
  <c r="F103" i="11" s="1"/>
  <c r="G103" i="11" s="1"/>
  <c r="D95" i="11"/>
  <c r="E95" i="11" s="1"/>
  <c r="F95" i="11" s="1"/>
  <c r="G95" i="11" s="1"/>
  <c r="D116" i="11"/>
  <c r="E116" i="11" s="1"/>
  <c r="F116" i="11" s="1"/>
  <c r="G116" i="11" s="1"/>
  <c r="D112" i="11"/>
  <c r="E112" i="11" s="1"/>
  <c r="F112" i="11" s="1"/>
  <c r="G112" i="11" s="1"/>
  <c r="D108" i="11"/>
  <c r="E108" i="11" s="1"/>
  <c r="F108" i="11" s="1"/>
  <c r="G108" i="11" s="1"/>
  <c r="D104" i="11"/>
  <c r="E104" i="11" s="1"/>
  <c r="F104" i="11" s="1"/>
  <c r="G104" i="11" s="1"/>
  <c r="D100" i="11"/>
  <c r="E100" i="11" s="1"/>
  <c r="F100" i="11" s="1"/>
  <c r="G100" i="11" s="1"/>
  <c r="D96" i="11"/>
  <c r="E96" i="11" s="1"/>
  <c r="F96" i="11" s="1"/>
  <c r="G96" i="11" s="1"/>
  <c r="D92" i="11"/>
  <c r="E92" i="11" s="1"/>
  <c r="F92" i="11" s="1"/>
  <c r="G92" i="11" s="1"/>
  <c r="D88" i="11"/>
  <c r="E88" i="11" s="1"/>
  <c r="F88" i="11" s="1"/>
  <c r="G88" i="11" s="1"/>
  <c r="D84" i="11"/>
  <c r="E84" i="11" s="1"/>
  <c r="F84" i="11" s="1"/>
  <c r="G84" i="11" s="1"/>
  <c r="D80" i="11"/>
  <c r="E80" i="11" s="1"/>
  <c r="F80" i="11" s="1"/>
  <c r="G80" i="11" s="1"/>
  <c r="D76" i="11"/>
  <c r="E76" i="11" s="1"/>
  <c r="F76" i="11" s="1"/>
  <c r="G76" i="11" s="1"/>
  <c r="D72" i="11"/>
  <c r="E72" i="11" s="1"/>
  <c r="F72" i="11" s="1"/>
  <c r="G72" i="11" s="1"/>
  <c r="D68" i="11"/>
  <c r="E68" i="11" s="1"/>
  <c r="F68" i="11" s="1"/>
  <c r="G68" i="11" s="1"/>
  <c r="D64" i="11"/>
  <c r="E64" i="11" s="1"/>
  <c r="F64" i="11" s="1"/>
  <c r="G64" i="11" s="1"/>
  <c r="D60" i="11"/>
  <c r="E60" i="11" s="1"/>
  <c r="F60" i="11" s="1"/>
  <c r="G60" i="11" s="1"/>
  <c r="D56" i="11"/>
  <c r="E56" i="11" s="1"/>
  <c r="F56" i="11" s="1"/>
  <c r="G56" i="11" s="1"/>
  <c r="D52" i="11"/>
  <c r="E52" i="11" s="1"/>
  <c r="F52" i="11" s="1"/>
  <c r="G52" i="11" s="1"/>
  <c r="D48" i="11"/>
  <c r="E48" i="11" s="1"/>
  <c r="F48" i="11" s="1"/>
  <c r="G48" i="11" s="1"/>
  <c r="D44" i="11"/>
  <c r="E44" i="11" s="1"/>
  <c r="F44" i="11" s="1"/>
  <c r="G44" i="11" s="1"/>
  <c r="D40" i="11"/>
  <c r="E40" i="11" s="1"/>
  <c r="F40" i="11" s="1"/>
  <c r="G40" i="11" s="1"/>
  <c r="D36" i="11"/>
  <c r="E36" i="11" s="1"/>
  <c r="F36" i="11" s="1"/>
  <c r="G36" i="11" s="1"/>
  <c r="D32" i="11"/>
  <c r="E32" i="11" s="1"/>
  <c r="F32" i="11" s="1"/>
  <c r="G32" i="11" s="1"/>
  <c r="D28" i="11"/>
  <c r="E28" i="11" s="1"/>
  <c r="F28" i="11" s="1"/>
  <c r="G28" i="11" s="1"/>
  <c r="D24" i="11"/>
  <c r="E24" i="11" s="1"/>
  <c r="F24" i="11" s="1"/>
  <c r="G24" i="11" s="1"/>
  <c r="D20" i="11"/>
  <c r="E20" i="11" s="1"/>
  <c r="F20" i="11" s="1"/>
  <c r="G20" i="11" s="1"/>
  <c r="D16" i="11"/>
  <c r="E16" i="11" s="1"/>
  <c r="F16" i="11" s="1"/>
  <c r="G16" i="11" s="1"/>
  <c r="D12" i="11"/>
  <c r="E12" i="11" s="1"/>
  <c r="F12" i="11" s="1"/>
  <c r="G12" i="11" s="1"/>
  <c r="D8" i="11"/>
  <c r="E8" i="11" s="1"/>
  <c r="F8" i="11" s="1"/>
  <c r="G8" i="11" s="1"/>
  <c r="D4" i="11"/>
  <c r="E4" i="11" s="1"/>
  <c r="F4" i="11" s="1"/>
  <c r="G4" i="11" s="1"/>
  <c r="D111" i="11"/>
  <c r="E111" i="11" s="1"/>
  <c r="F111" i="11" s="1"/>
  <c r="G111" i="11" s="1"/>
  <c r="D99" i="11"/>
  <c r="E99" i="11" s="1"/>
  <c r="F99" i="11" s="1"/>
  <c r="G99" i="11" s="1"/>
  <c r="L31" i="10"/>
  <c r="M31" i="10" s="1"/>
  <c r="N31" i="10" s="1"/>
  <c r="O31" i="10" s="1"/>
  <c r="L27" i="10"/>
  <c r="M27" i="10" s="1"/>
  <c r="N27" i="10" s="1"/>
  <c r="O27" i="10" s="1"/>
  <c r="L23" i="10"/>
  <c r="M23" i="10" s="1"/>
  <c r="N23" i="10" s="1"/>
  <c r="O23" i="10" s="1"/>
  <c r="L19" i="10"/>
  <c r="M19" i="10" s="1"/>
  <c r="N19" i="10" s="1"/>
  <c r="O19" i="10" s="1"/>
  <c r="L15" i="10"/>
  <c r="M15" i="10" s="1"/>
  <c r="N15" i="10" s="1"/>
  <c r="O15" i="10" s="1"/>
  <c r="L11" i="10"/>
  <c r="M11" i="10" s="1"/>
  <c r="N11" i="10" s="1"/>
  <c r="O11" i="10" s="1"/>
  <c r="L7" i="10"/>
  <c r="M7" i="10" s="1"/>
  <c r="N7" i="10" s="1"/>
  <c r="O7" i="10" s="1"/>
  <c r="L3" i="10"/>
  <c r="M3" i="10" s="1"/>
  <c r="N3" i="10" s="1"/>
  <c r="O3" i="10" s="1"/>
  <c r="L30" i="10"/>
  <c r="M30" i="10" s="1"/>
  <c r="N30" i="10" s="1"/>
  <c r="O30" i="10" s="1"/>
  <c r="L26" i="10"/>
  <c r="M26" i="10" s="1"/>
  <c r="N26" i="10" s="1"/>
  <c r="O26" i="10" s="1"/>
  <c r="L22" i="10"/>
  <c r="M22" i="10" s="1"/>
  <c r="N22" i="10" s="1"/>
  <c r="O22" i="10" s="1"/>
  <c r="L18" i="10"/>
  <c r="M18" i="10" s="1"/>
  <c r="N18" i="10" s="1"/>
  <c r="O18" i="10" s="1"/>
  <c r="L14" i="10"/>
  <c r="M14" i="10" s="1"/>
  <c r="N14" i="10" s="1"/>
  <c r="O14" i="10" s="1"/>
  <c r="L10" i="10"/>
  <c r="M10" i="10" s="1"/>
  <c r="N10" i="10" s="1"/>
  <c r="O10" i="10" s="1"/>
  <c r="L6" i="10"/>
  <c r="M6" i="10" s="1"/>
  <c r="N6" i="10" s="1"/>
  <c r="O6" i="10" s="1"/>
  <c r="L2" i="10"/>
  <c r="M2" i="10" s="1"/>
  <c r="N2" i="10" s="1"/>
  <c r="L24" i="10"/>
  <c r="M24" i="10" s="1"/>
  <c r="N24" i="10" s="1"/>
  <c r="O24" i="10" s="1"/>
  <c r="L20" i="10"/>
  <c r="M20" i="10" s="1"/>
  <c r="N20" i="10" s="1"/>
  <c r="O20" i="10" s="1"/>
  <c r="L8" i="10"/>
  <c r="M8" i="10" s="1"/>
  <c r="N8" i="10" s="1"/>
  <c r="O8" i="10" s="1"/>
  <c r="L4" i="10"/>
  <c r="M4" i="10" s="1"/>
  <c r="N4" i="10" s="1"/>
  <c r="O4" i="10" s="1"/>
  <c r="L29" i="10"/>
  <c r="M29" i="10" s="1"/>
  <c r="N29" i="10" s="1"/>
  <c r="O29" i="10" s="1"/>
  <c r="L25" i="10"/>
  <c r="M25" i="10" s="1"/>
  <c r="N25" i="10" s="1"/>
  <c r="O25" i="10" s="1"/>
  <c r="L21" i="10"/>
  <c r="M21" i="10" s="1"/>
  <c r="N21" i="10" s="1"/>
  <c r="O21" i="10" s="1"/>
  <c r="L17" i="10"/>
  <c r="M17" i="10" s="1"/>
  <c r="N17" i="10" s="1"/>
  <c r="O17" i="10" s="1"/>
  <c r="L13" i="10"/>
  <c r="M13" i="10" s="1"/>
  <c r="N13" i="10" s="1"/>
  <c r="O13" i="10" s="1"/>
  <c r="L9" i="10"/>
  <c r="M9" i="10" s="1"/>
  <c r="N9" i="10" s="1"/>
  <c r="O9" i="10" s="1"/>
  <c r="L5" i="10"/>
  <c r="M5" i="10" s="1"/>
  <c r="N5" i="10" s="1"/>
  <c r="O5" i="10" s="1"/>
  <c r="L28" i="10"/>
  <c r="M28" i="10" s="1"/>
  <c r="N28" i="10" s="1"/>
  <c r="O28" i="10" s="1"/>
  <c r="L16" i="10"/>
  <c r="M16" i="10" s="1"/>
  <c r="N16" i="10" s="1"/>
  <c r="O16" i="10" s="1"/>
  <c r="L12" i="10"/>
  <c r="M12" i="10" s="1"/>
  <c r="N12" i="10" s="1"/>
  <c r="O12" i="10" s="1"/>
  <c r="F34" i="10"/>
  <c r="G2" i="10"/>
  <c r="H2" i="10" s="1"/>
  <c r="F204" i="11" l="1"/>
  <c r="F206" i="11" s="1"/>
  <c r="G213" i="11" s="1"/>
  <c r="G2" i="11"/>
  <c r="G204" i="11" s="1"/>
  <c r="N34" i="10"/>
  <c r="O43" i="10" s="1"/>
  <c r="O2" i="10"/>
  <c r="O34" i="10" s="1"/>
  <c r="AB10" i="10"/>
  <c r="AB14" i="10"/>
  <c r="G215" i="11" l="1"/>
  <c r="G217" i="11" s="1"/>
  <c r="O45" i="10"/>
  <c r="O47" i="10" s="1"/>
  <c r="AB12" i="10" l="1"/>
  <c r="AB17" i="10" s="1"/>
  <c r="H3" i="7" l="1"/>
  <c r="H4" i="7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2" i="7"/>
  <c r="F3" i="4" l="1"/>
  <c r="F34" i="4" s="1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2" i="4"/>
  <c r="V54" i="3"/>
  <c r="AM4" i="3"/>
  <c r="AM5" i="3"/>
  <c r="AM6" i="3"/>
  <c r="AM7" i="3"/>
  <c r="AM8" i="3"/>
  <c r="AM9" i="3"/>
  <c r="AM10" i="3"/>
  <c r="AM11" i="3"/>
  <c r="AM12" i="3"/>
  <c r="AM13" i="3"/>
  <c r="AM14" i="3"/>
  <c r="AM15" i="3"/>
  <c r="AM16" i="3"/>
  <c r="AM17" i="3"/>
  <c r="AM18" i="3"/>
  <c r="AM19" i="3"/>
  <c r="AM20" i="3"/>
  <c r="AM21" i="3"/>
  <c r="AM22" i="3"/>
  <c r="AM23" i="3"/>
  <c r="AM24" i="3"/>
  <c r="AM25" i="3"/>
  <c r="AM26" i="3"/>
  <c r="AM27" i="3"/>
  <c r="AM28" i="3"/>
  <c r="AM29" i="3"/>
  <c r="AM30" i="3"/>
  <c r="AM31" i="3"/>
  <c r="AM32" i="3"/>
  <c r="AM33" i="3"/>
  <c r="AM34" i="3"/>
  <c r="AM35" i="3"/>
  <c r="AM36" i="3"/>
  <c r="AM37" i="3"/>
  <c r="AM38" i="3"/>
  <c r="AM39" i="3"/>
  <c r="AM40" i="3"/>
  <c r="AM41" i="3"/>
  <c r="AM42" i="3"/>
  <c r="AM43" i="3"/>
  <c r="AM44" i="3"/>
  <c r="AM3" i="3"/>
  <c r="P43" i="3" l="1"/>
  <c r="P42" i="3"/>
  <c r="P39" i="3"/>
  <c r="P38" i="3"/>
  <c r="P35" i="3"/>
  <c r="P34" i="3"/>
  <c r="P31" i="3"/>
  <c r="P30" i="3"/>
  <c r="P27" i="3"/>
  <c r="P26" i="3"/>
  <c r="P23" i="3"/>
  <c r="P22" i="3"/>
  <c r="P19" i="3"/>
  <c r="P18" i="3"/>
  <c r="P15" i="3"/>
  <c r="P14" i="3"/>
  <c r="P11" i="3"/>
  <c r="P10" i="3"/>
  <c r="P7" i="3"/>
  <c r="P6" i="3"/>
  <c r="M45" i="3"/>
  <c r="P45" i="3" s="1"/>
  <c r="M44" i="3"/>
  <c r="P44" i="3" s="1"/>
  <c r="M43" i="3"/>
  <c r="M42" i="3"/>
  <c r="M41" i="3"/>
  <c r="P41" i="3" s="1"/>
  <c r="M40" i="3"/>
  <c r="P40" i="3" s="1"/>
  <c r="M39" i="3"/>
  <c r="M38" i="3"/>
  <c r="M37" i="3"/>
  <c r="P37" i="3" s="1"/>
  <c r="M36" i="3"/>
  <c r="P36" i="3" s="1"/>
  <c r="M35" i="3"/>
  <c r="M34" i="3"/>
  <c r="M33" i="3"/>
  <c r="P33" i="3" s="1"/>
  <c r="M32" i="3"/>
  <c r="P32" i="3" s="1"/>
  <c r="M31" i="3"/>
  <c r="M30" i="3"/>
  <c r="M29" i="3"/>
  <c r="P29" i="3" s="1"/>
  <c r="M28" i="3"/>
  <c r="P28" i="3" s="1"/>
  <c r="M27" i="3"/>
  <c r="M26" i="3"/>
  <c r="M25" i="3"/>
  <c r="P25" i="3" s="1"/>
  <c r="M24" i="3"/>
  <c r="P24" i="3" s="1"/>
  <c r="M23" i="3"/>
  <c r="M22" i="3"/>
  <c r="M21" i="3"/>
  <c r="P21" i="3" s="1"/>
  <c r="M20" i="3"/>
  <c r="P20" i="3" s="1"/>
  <c r="M19" i="3"/>
  <c r="M18" i="3"/>
  <c r="M17" i="3"/>
  <c r="P17" i="3" s="1"/>
  <c r="M16" i="3"/>
  <c r="P16" i="3" s="1"/>
  <c r="M15" i="3"/>
  <c r="M14" i="3"/>
  <c r="M13" i="3"/>
  <c r="P13" i="3" s="1"/>
  <c r="M12" i="3"/>
  <c r="P12" i="3" s="1"/>
  <c r="M11" i="3"/>
  <c r="M10" i="3"/>
  <c r="M9" i="3"/>
  <c r="P9" i="3" s="1"/>
  <c r="M8" i="3"/>
  <c r="P8" i="3" s="1"/>
  <c r="M7" i="3"/>
  <c r="M6" i="3"/>
  <c r="M5" i="3"/>
  <c r="P5" i="3" s="1"/>
  <c r="M4" i="3"/>
  <c r="P4" i="3" s="1"/>
  <c r="M3" i="3"/>
  <c r="O7" i="9" l="1"/>
  <c r="O11" i="9"/>
  <c r="O15" i="9"/>
  <c r="O19" i="9"/>
  <c r="O23" i="9"/>
  <c r="O27" i="9"/>
  <c r="O31" i="9"/>
  <c r="L4" i="9"/>
  <c r="L5" i="9"/>
  <c r="L6" i="9"/>
  <c r="O6" i="9" s="1"/>
  <c r="L7" i="9"/>
  <c r="L8" i="9"/>
  <c r="L9" i="9"/>
  <c r="L10" i="9"/>
  <c r="O10" i="9" s="1"/>
  <c r="L11" i="9"/>
  <c r="L12" i="9"/>
  <c r="L13" i="9"/>
  <c r="L14" i="9"/>
  <c r="O14" i="9" s="1"/>
  <c r="L15" i="9"/>
  <c r="L16" i="9"/>
  <c r="L17" i="9"/>
  <c r="L18" i="9"/>
  <c r="O18" i="9" s="1"/>
  <c r="L19" i="9"/>
  <c r="L20" i="9"/>
  <c r="L21" i="9"/>
  <c r="L22" i="9"/>
  <c r="O22" i="9" s="1"/>
  <c r="L23" i="9"/>
  <c r="L24" i="9"/>
  <c r="L25" i="9"/>
  <c r="L26" i="9"/>
  <c r="O26" i="9" s="1"/>
  <c r="L27" i="9"/>
  <c r="L28" i="9"/>
  <c r="L29" i="9"/>
  <c r="L30" i="9"/>
  <c r="O30" i="9" s="1"/>
  <c r="L31" i="9"/>
  <c r="L3" i="9"/>
  <c r="H4" i="9"/>
  <c r="O4" i="9" s="1"/>
  <c r="H5" i="9"/>
  <c r="O5" i="9" s="1"/>
  <c r="H6" i="9"/>
  <c r="H7" i="9"/>
  <c r="H8" i="9"/>
  <c r="O8" i="9" s="1"/>
  <c r="H9" i="9"/>
  <c r="O9" i="9" s="1"/>
  <c r="H10" i="9"/>
  <c r="H11" i="9"/>
  <c r="H12" i="9"/>
  <c r="O12" i="9" s="1"/>
  <c r="H13" i="9"/>
  <c r="O13" i="9" s="1"/>
  <c r="H14" i="9"/>
  <c r="H15" i="9"/>
  <c r="H16" i="9"/>
  <c r="O16" i="9" s="1"/>
  <c r="H17" i="9"/>
  <c r="O17" i="9" s="1"/>
  <c r="H18" i="9"/>
  <c r="H19" i="9"/>
  <c r="H20" i="9"/>
  <c r="O20" i="9" s="1"/>
  <c r="H21" i="9"/>
  <c r="O21" i="9" s="1"/>
  <c r="H22" i="9"/>
  <c r="H23" i="9"/>
  <c r="H24" i="9"/>
  <c r="O24" i="9" s="1"/>
  <c r="H25" i="9"/>
  <c r="O25" i="9" s="1"/>
  <c r="H26" i="9"/>
  <c r="H27" i="9"/>
  <c r="H28" i="9"/>
  <c r="O28" i="9" s="1"/>
  <c r="H29" i="9"/>
  <c r="O29" i="9" s="1"/>
  <c r="H30" i="9"/>
  <c r="H31" i="9"/>
  <c r="H3" i="9"/>
  <c r="O3" i="9" s="1"/>
  <c r="AB22" i="8" l="1"/>
  <c r="AD14" i="8"/>
  <c r="AD10" i="8"/>
  <c r="AB9" i="8"/>
  <c r="AB5" i="8"/>
  <c r="Y3" i="8"/>
  <c r="AF3" i="8" s="1"/>
  <c r="Y4" i="8"/>
  <c r="AD4" i="8" s="1"/>
  <c r="Y5" i="8"/>
  <c r="AF5" i="8" s="1"/>
  <c r="Y6" i="8"/>
  <c r="AB6" i="8" s="1"/>
  <c r="Y7" i="8"/>
  <c r="AF7" i="8" s="1"/>
  <c r="Y8" i="8"/>
  <c r="AD8" i="8" s="1"/>
  <c r="Y9" i="8"/>
  <c r="AE9" i="8" s="1"/>
  <c r="Y10" i="8"/>
  <c r="AB10" i="8" s="1"/>
  <c r="Y11" i="8"/>
  <c r="AD11" i="8" s="1"/>
  <c r="Y12" i="8"/>
  <c r="AE12" i="8" s="1"/>
  <c r="Y13" i="8"/>
  <c r="AE13" i="8" s="1"/>
  <c r="Y14" i="8"/>
  <c r="AB14" i="8" s="1"/>
  <c r="Y15" i="8"/>
  <c r="AD15" i="8" s="1"/>
  <c r="Y16" i="8"/>
  <c r="AD16" i="8" s="1"/>
  <c r="Y17" i="8"/>
  <c r="AB17" i="8" s="1"/>
  <c r="Y18" i="8"/>
  <c r="AF18" i="8" s="1"/>
  <c r="Y19" i="8"/>
  <c r="AB19" i="8" s="1"/>
  <c r="Y20" i="8"/>
  <c r="AD20" i="8" s="1"/>
  <c r="Y21" i="8"/>
  <c r="AB21" i="8" s="1"/>
  <c r="Y22" i="8"/>
  <c r="AF22" i="8" s="1"/>
  <c r="Y23" i="8"/>
  <c r="AB23" i="8" s="1"/>
  <c r="Y24" i="8"/>
  <c r="AD24" i="8" s="1"/>
  <c r="Y25" i="8"/>
  <c r="AB25" i="8" s="1"/>
  <c r="Y26" i="8"/>
  <c r="AF26" i="8" s="1"/>
  <c r="Y27" i="8"/>
  <c r="AB27" i="8" s="1"/>
  <c r="Y28" i="8"/>
  <c r="AD28" i="8" s="1"/>
  <c r="Y29" i="8"/>
  <c r="AB29" i="8" s="1"/>
  <c r="Y30" i="8"/>
  <c r="AF30" i="8" s="1"/>
  <c r="Y31" i="8"/>
  <c r="AB31" i="8" s="1"/>
  <c r="Y2" i="8"/>
  <c r="AF2" i="8" s="1"/>
  <c r="AE10" i="8" l="1"/>
  <c r="AE14" i="8"/>
  <c r="AB26" i="8"/>
  <c r="AD5" i="8"/>
  <c r="AD9" i="8"/>
  <c r="AB13" i="8"/>
  <c r="AD17" i="8"/>
  <c r="AB30" i="8"/>
  <c r="AB7" i="8"/>
  <c r="AD6" i="8"/>
  <c r="AB18" i="8"/>
  <c r="AF6" i="8"/>
  <c r="AE11" i="8"/>
  <c r="AE15" i="8"/>
  <c r="AD19" i="8"/>
  <c r="AD21" i="8"/>
  <c r="AD23" i="8"/>
  <c r="AD25" i="8"/>
  <c r="AD27" i="8"/>
  <c r="AD29" i="8"/>
  <c r="AD31" i="8"/>
  <c r="AF29" i="8"/>
  <c r="AF25" i="8"/>
  <c r="AF21" i="8"/>
  <c r="AF17" i="8"/>
  <c r="AD7" i="8"/>
  <c r="AB12" i="8"/>
  <c r="AD13" i="8"/>
  <c r="AB16" i="8"/>
  <c r="AB20" i="8"/>
  <c r="AB24" i="8"/>
  <c r="AB28" i="8"/>
  <c r="AF28" i="8"/>
  <c r="AF24" i="8"/>
  <c r="AF20" i="8"/>
  <c r="AF16" i="8"/>
  <c r="AB4" i="8"/>
  <c r="AB8" i="8"/>
  <c r="AB11" i="8"/>
  <c r="AD12" i="8"/>
  <c r="AB15" i="8"/>
  <c r="AD18" i="8"/>
  <c r="AD22" i="8"/>
  <c r="AD26" i="8"/>
  <c r="AD30" i="8"/>
  <c r="AF31" i="8"/>
  <c r="AF27" i="8"/>
  <c r="AF23" i="8"/>
  <c r="AF19" i="8"/>
  <c r="AF8" i="8"/>
  <c r="AF4" i="8"/>
  <c r="G3" i="8"/>
  <c r="P3" i="8" s="1"/>
  <c r="G4" i="8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2" i="8"/>
  <c r="P2" i="8" s="1"/>
  <c r="M27" i="8" l="1"/>
  <c r="L27" i="8"/>
  <c r="T27" i="8" s="1"/>
  <c r="J27" i="8"/>
  <c r="L30" i="8"/>
  <c r="T30" i="8" s="1"/>
  <c r="J30" i="8"/>
  <c r="M30" i="8"/>
  <c r="L26" i="8"/>
  <c r="T26" i="8" s="1"/>
  <c r="M26" i="8"/>
  <c r="J26" i="8"/>
  <c r="L22" i="8"/>
  <c r="T22" i="8" s="1"/>
  <c r="J22" i="8"/>
  <c r="M22" i="8"/>
  <c r="L18" i="8"/>
  <c r="T18" i="8" s="1"/>
  <c r="M18" i="8"/>
  <c r="J18" i="8"/>
  <c r="L14" i="8"/>
  <c r="T14" i="8" s="1"/>
  <c r="J14" i="8"/>
  <c r="M14" i="8"/>
  <c r="L10" i="8"/>
  <c r="T10" i="8" s="1"/>
  <c r="M10" i="8"/>
  <c r="J10" i="8"/>
  <c r="L6" i="8"/>
  <c r="T6" i="8" s="1"/>
  <c r="J6" i="8"/>
  <c r="M6" i="8"/>
  <c r="J31" i="8"/>
  <c r="L31" i="8"/>
  <c r="T31" i="8" s="1"/>
  <c r="M31" i="8"/>
  <c r="J29" i="8"/>
  <c r="M29" i="8"/>
  <c r="L29" i="8"/>
  <c r="T29" i="8" s="1"/>
  <c r="J25" i="8"/>
  <c r="M25" i="8"/>
  <c r="L25" i="8"/>
  <c r="T25" i="8" s="1"/>
  <c r="J21" i="8"/>
  <c r="L21" i="8"/>
  <c r="T21" i="8" s="1"/>
  <c r="M21" i="8"/>
  <c r="J17" i="8"/>
  <c r="M17" i="8"/>
  <c r="L17" i="8"/>
  <c r="T17" i="8" s="1"/>
  <c r="J13" i="8"/>
  <c r="L13" i="8"/>
  <c r="T13" i="8" s="1"/>
  <c r="M13" i="8"/>
  <c r="J9" i="8"/>
  <c r="M9" i="8"/>
  <c r="L9" i="8"/>
  <c r="T9" i="8" s="1"/>
  <c r="M5" i="8"/>
  <c r="J5" i="8"/>
  <c r="L5" i="8"/>
  <c r="T5" i="8" s="1"/>
  <c r="M28" i="8"/>
  <c r="L28" i="8"/>
  <c r="T28" i="8" s="1"/>
  <c r="J28" i="8"/>
  <c r="J24" i="8"/>
  <c r="M24" i="8"/>
  <c r="L24" i="8"/>
  <c r="T24" i="8" s="1"/>
  <c r="L20" i="8"/>
  <c r="T20" i="8" s="1"/>
  <c r="M20" i="8"/>
  <c r="J20" i="8"/>
  <c r="J16" i="8"/>
  <c r="M16" i="8"/>
  <c r="L16" i="8"/>
  <c r="T16" i="8" s="1"/>
  <c r="L12" i="8"/>
  <c r="T12" i="8" s="1"/>
  <c r="M12" i="8"/>
  <c r="J12" i="8"/>
  <c r="L8" i="8"/>
  <c r="T8" i="8" s="1"/>
  <c r="J8" i="8"/>
  <c r="M8" i="8"/>
  <c r="M4" i="8"/>
  <c r="L4" i="8"/>
  <c r="T4" i="8" s="1"/>
  <c r="J4" i="8"/>
  <c r="M23" i="8"/>
  <c r="J23" i="8"/>
  <c r="L23" i="8"/>
  <c r="T23" i="8" s="1"/>
  <c r="M19" i="8"/>
  <c r="L19" i="8"/>
  <c r="T19" i="8" s="1"/>
  <c r="J19" i="8"/>
  <c r="M15" i="8"/>
  <c r="J15" i="8"/>
  <c r="L15" i="8"/>
  <c r="T15" i="8" s="1"/>
  <c r="M11" i="8"/>
  <c r="J11" i="8"/>
  <c r="L11" i="8"/>
  <c r="T11" i="8" s="1"/>
  <c r="M7" i="8"/>
  <c r="L7" i="8"/>
  <c r="T7" i="8" s="1"/>
  <c r="J7" i="8"/>
  <c r="F11" i="7" l="1"/>
  <c r="G11" i="7" s="1"/>
  <c r="F15" i="7"/>
  <c r="G15" i="7" s="1"/>
  <c r="F19" i="7"/>
  <c r="G19" i="7" s="1"/>
  <c r="F20" i="7"/>
  <c r="G20" i="7" s="1"/>
  <c r="F22" i="7"/>
  <c r="G22" i="7" s="1"/>
  <c r="F24" i="7"/>
  <c r="G24" i="7" s="1"/>
  <c r="F26" i="7"/>
  <c r="G26" i="7" s="1"/>
  <c r="F27" i="7"/>
  <c r="G27" i="7" s="1"/>
  <c r="F30" i="7"/>
  <c r="G30" i="7" s="1"/>
  <c r="F31" i="7"/>
  <c r="G31" i="7" s="1"/>
  <c r="F2" i="7"/>
  <c r="G2" i="7" s="1"/>
  <c r="D34" i="7"/>
  <c r="F5" i="7" s="1"/>
  <c r="G5" i="7" s="1"/>
  <c r="C31" i="7"/>
  <c r="C30" i="7"/>
  <c r="L31" i="7" s="1"/>
  <c r="N31" i="7" s="1"/>
  <c r="C29" i="7"/>
  <c r="L29" i="7" s="1"/>
  <c r="C28" i="7"/>
  <c r="C27" i="7"/>
  <c r="C26" i="7"/>
  <c r="L27" i="7" s="1"/>
  <c r="C25" i="7"/>
  <c r="L25" i="7" s="1"/>
  <c r="C24" i="7"/>
  <c r="C23" i="7"/>
  <c r="C22" i="7"/>
  <c r="L23" i="7" s="1"/>
  <c r="C21" i="7"/>
  <c r="L21" i="7" s="1"/>
  <c r="C20" i="7"/>
  <c r="C19" i="7"/>
  <c r="C18" i="7"/>
  <c r="L19" i="7" s="1"/>
  <c r="N19" i="7" s="1"/>
  <c r="C17" i="7"/>
  <c r="L17" i="7" s="1"/>
  <c r="C16" i="7"/>
  <c r="C15" i="7"/>
  <c r="C14" i="7"/>
  <c r="C13" i="7"/>
  <c r="C12" i="7"/>
  <c r="C11" i="7"/>
  <c r="C10" i="7"/>
  <c r="C9" i="7"/>
  <c r="C8" i="7"/>
  <c r="C7" i="7"/>
  <c r="C6" i="7"/>
  <c r="L6" i="7" s="1"/>
  <c r="C5" i="7"/>
  <c r="C4" i="7"/>
  <c r="C3" i="7"/>
  <c r="L3" i="7" s="1"/>
  <c r="L2" i="7"/>
  <c r="N2" i="7" s="1"/>
  <c r="C2" i="7"/>
  <c r="D34" i="4"/>
  <c r="F7" i="7" l="1"/>
  <c r="G7" i="7" s="1"/>
  <c r="N27" i="7"/>
  <c r="F28" i="7"/>
  <c r="G28" i="7" s="1"/>
  <c r="F23" i="7"/>
  <c r="G23" i="7" s="1"/>
  <c r="F16" i="7"/>
  <c r="G16" i="7" s="1"/>
  <c r="F3" i="7"/>
  <c r="G3" i="7" s="1"/>
  <c r="L10" i="7"/>
  <c r="L14" i="7"/>
  <c r="F12" i="7"/>
  <c r="G12" i="7" s="1"/>
  <c r="F8" i="7"/>
  <c r="G8" i="7" s="1"/>
  <c r="F4" i="7"/>
  <c r="Z14" i="4"/>
  <c r="Z10" i="4"/>
  <c r="L4" i="7"/>
  <c r="N4" i="7" s="1"/>
  <c r="L7" i="7"/>
  <c r="L11" i="7"/>
  <c r="N11" i="7" s="1"/>
  <c r="L15" i="7"/>
  <c r="N15" i="7" s="1"/>
  <c r="F18" i="7"/>
  <c r="G18" i="7" s="1"/>
  <c r="F14" i="7"/>
  <c r="G14" i="7" s="1"/>
  <c r="F10" i="7"/>
  <c r="G10" i="7" s="1"/>
  <c r="F6" i="7"/>
  <c r="L5" i="7"/>
  <c r="N5" i="7" s="1"/>
  <c r="L12" i="7"/>
  <c r="L16" i="7"/>
  <c r="L20" i="7"/>
  <c r="N20" i="7" s="1"/>
  <c r="L24" i="7"/>
  <c r="N24" i="7" s="1"/>
  <c r="L28" i="7"/>
  <c r="N28" i="7" s="1"/>
  <c r="F29" i="7"/>
  <c r="F25" i="7"/>
  <c r="F21" i="7"/>
  <c r="F17" i="7"/>
  <c r="F13" i="7"/>
  <c r="G13" i="7" s="1"/>
  <c r="F9" i="7"/>
  <c r="G9" i="7" s="1"/>
  <c r="L18" i="7"/>
  <c r="N18" i="7" s="1"/>
  <c r="L30" i="7"/>
  <c r="N30" i="7" s="1"/>
  <c r="L8" i="7"/>
  <c r="L9" i="7"/>
  <c r="N9" i="7" s="1"/>
  <c r="L13" i="7"/>
  <c r="N13" i="7" s="1"/>
  <c r="L22" i="7"/>
  <c r="N22" i="7" s="1"/>
  <c r="L26" i="7"/>
  <c r="N26" i="7" s="1"/>
  <c r="C3" i="4"/>
  <c r="C4" i="4"/>
  <c r="J4" i="4" s="1"/>
  <c r="C5" i="4"/>
  <c r="C6" i="4"/>
  <c r="C7" i="4"/>
  <c r="J7" i="4" s="1"/>
  <c r="C8" i="4"/>
  <c r="J8" i="4" s="1"/>
  <c r="C9" i="4"/>
  <c r="C10" i="4"/>
  <c r="C11" i="4"/>
  <c r="J11" i="4" s="1"/>
  <c r="C12" i="4"/>
  <c r="J12" i="4" s="1"/>
  <c r="C13" i="4"/>
  <c r="C14" i="4"/>
  <c r="C15" i="4"/>
  <c r="J15" i="4" s="1"/>
  <c r="C16" i="4"/>
  <c r="J16" i="4" s="1"/>
  <c r="C17" i="4"/>
  <c r="C18" i="4"/>
  <c r="C19" i="4"/>
  <c r="J19" i="4" s="1"/>
  <c r="C20" i="4"/>
  <c r="J20" i="4" s="1"/>
  <c r="C21" i="4"/>
  <c r="C22" i="4"/>
  <c r="C23" i="4"/>
  <c r="J23" i="4" s="1"/>
  <c r="C24" i="4"/>
  <c r="J24" i="4" s="1"/>
  <c r="C25" i="4"/>
  <c r="C26" i="4"/>
  <c r="C27" i="4"/>
  <c r="J27" i="4" s="1"/>
  <c r="C28" i="4"/>
  <c r="J28" i="4" s="1"/>
  <c r="C29" i="4"/>
  <c r="C30" i="4"/>
  <c r="C31" i="4"/>
  <c r="J31" i="4" s="1"/>
  <c r="C2" i="4"/>
  <c r="J2" i="4" s="1"/>
  <c r="N21" i="7" l="1"/>
  <c r="G21" i="7"/>
  <c r="N8" i="7"/>
  <c r="N29" i="7"/>
  <c r="G29" i="7"/>
  <c r="N16" i="7"/>
  <c r="N23" i="7"/>
  <c r="N25" i="7"/>
  <c r="G25" i="7"/>
  <c r="N6" i="7"/>
  <c r="G6" i="7"/>
  <c r="J29" i="4"/>
  <c r="L29" i="4" s="1"/>
  <c r="J25" i="4"/>
  <c r="J21" i="4"/>
  <c r="J17" i="4"/>
  <c r="L17" i="4" s="1"/>
  <c r="J13" i="4"/>
  <c r="L13" i="4" s="1"/>
  <c r="J9" i="4"/>
  <c r="J5" i="4"/>
  <c r="N17" i="7"/>
  <c r="G17" i="7"/>
  <c r="N12" i="7"/>
  <c r="N7" i="7"/>
  <c r="F34" i="7"/>
  <c r="G4" i="7"/>
  <c r="N3" i="7"/>
  <c r="L28" i="4"/>
  <c r="L24" i="4"/>
  <c r="L20" i="4"/>
  <c r="L16" i="4"/>
  <c r="L12" i="4"/>
  <c r="L8" i="4"/>
  <c r="L4" i="4"/>
  <c r="N10" i="7"/>
  <c r="L27" i="4"/>
  <c r="L19" i="4"/>
  <c r="L15" i="4"/>
  <c r="L11" i="4"/>
  <c r="L7" i="4"/>
  <c r="J3" i="4"/>
  <c r="L2" i="4"/>
  <c r="L31" i="4"/>
  <c r="L23" i="4"/>
  <c r="J30" i="4"/>
  <c r="J26" i="4"/>
  <c r="J22" i="4"/>
  <c r="J18" i="4"/>
  <c r="J14" i="4"/>
  <c r="J10" i="4"/>
  <c r="J6" i="4"/>
  <c r="L25" i="4"/>
  <c r="L21" i="4"/>
  <c r="L9" i="4"/>
  <c r="L5" i="4"/>
  <c r="N14" i="7"/>
  <c r="AB14" i="7" l="1"/>
  <c r="L26" i="4"/>
  <c r="L14" i="4"/>
  <c r="L18" i="4"/>
  <c r="L10" i="4"/>
  <c r="L3" i="4"/>
  <c r="L30" i="4"/>
  <c r="L6" i="4"/>
  <c r="L22" i="4"/>
  <c r="AP5" i="3"/>
  <c r="AQ5" i="3" s="1"/>
  <c r="AP13" i="3"/>
  <c r="AQ13" i="3" s="1"/>
  <c r="AP21" i="3"/>
  <c r="AQ21" i="3" s="1"/>
  <c r="AP29" i="3"/>
  <c r="AQ29" i="3" s="1"/>
  <c r="AP37" i="3"/>
  <c r="AQ37" i="3" s="1"/>
  <c r="AP3" i="3"/>
  <c r="AQ3" i="3" s="1"/>
  <c r="AL4" i="3"/>
  <c r="AP4" i="3" s="1"/>
  <c r="AQ4" i="3" s="1"/>
  <c r="AL5" i="3"/>
  <c r="AL6" i="3"/>
  <c r="AP6" i="3" s="1"/>
  <c r="AQ6" i="3" s="1"/>
  <c r="AL7" i="3"/>
  <c r="AP7" i="3" s="1"/>
  <c r="AQ7" i="3" s="1"/>
  <c r="AL8" i="3"/>
  <c r="AP8" i="3" s="1"/>
  <c r="AQ8" i="3" s="1"/>
  <c r="AL9" i="3"/>
  <c r="AP9" i="3" s="1"/>
  <c r="AQ9" i="3" s="1"/>
  <c r="AL10" i="3"/>
  <c r="AP10" i="3" s="1"/>
  <c r="AQ10" i="3" s="1"/>
  <c r="AL11" i="3"/>
  <c r="AP11" i="3" s="1"/>
  <c r="AQ11" i="3" s="1"/>
  <c r="AL12" i="3"/>
  <c r="AP12" i="3" s="1"/>
  <c r="AQ12" i="3" s="1"/>
  <c r="AL13" i="3"/>
  <c r="AL14" i="3"/>
  <c r="AP14" i="3" s="1"/>
  <c r="AQ14" i="3" s="1"/>
  <c r="AL15" i="3"/>
  <c r="AP15" i="3" s="1"/>
  <c r="AQ15" i="3" s="1"/>
  <c r="AL16" i="3"/>
  <c r="AP16" i="3" s="1"/>
  <c r="AQ16" i="3" s="1"/>
  <c r="AL17" i="3"/>
  <c r="AP17" i="3" s="1"/>
  <c r="AQ17" i="3" s="1"/>
  <c r="AL18" i="3"/>
  <c r="AP18" i="3" s="1"/>
  <c r="AQ18" i="3" s="1"/>
  <c r="AL19" i="3"/>
  <c r="AP19" i="3" s="1"/>
  <c r="AQ19" i="3" s="1"/>
  <c r="AL20" i="3"/>
  <c r="AP20" i="3" s="1"/>
  <c r="AQ20" i="3" s="1"/>
  <c r="AL21" i="3"/>
  <c r="AL22" i="3"/>
  <c r="AP22" i="3" s="1"/>
  <c r="AQ22" i="3" s="1"/>
  <c r="AL23" i="3"/>
  <c r="AP23" i="3" s="1"/>
  <c r="AQ23" i="3" s="1"/>
  <c r="AL24" i="3"/>
  <c r="AP24" i="3" s="1"/>
  <c r="AQ24" i="3" s="1"/>
  <c r="AL25" i="3"/>
  <c r="AP25" i="3" s="1"/>
  <c r="AQ25" i="3" s="1"/>
  <c r="AL26" i="3"/>
  <c r="AP26" i="3" s="1"/>
  <c r="AQ26" i="3" s="1"/>
  <c r="AL27" i="3"/>
  <c r="AP27" i="3" s="1"/>
  <c r="AQ27" i="3" s="1"/>
  <c r="AL28" i="3"/>
  <c r="AP28" i="3" s="1"/>
  <c r="AQ28" i="3" s="1"/>
  <c r="AL29" i="3"/>
  <c r="AL30" i="3"/>
  <c r="AP30" i="3" s="1"/>
  <c r="AQ30" i="3" s="1"/>
  <c r="AL31" i="3"/>
  <c r="AP31" i="3" s="1"/>
  <c r="AQ31" i="3" s="1"/>
  <c r="AL32" i="3"/>
  <c r="AP32" i="3" s="1"/>
  <c r="AQ32" i="3" s="1"/>
  <c r="AL33" i="3"/>
  <c r="AP33" i="3" s="1"/>
  <c r="AQ33" i="3" s="1"/>
  <c r="AL34" i="3"/>
  <c r="AP34" i="3" s="1"/>
  <c r="AQ34" i="3" s="1"/>
  <c r="AL35" i="3"/>
  <c r="AP35" i="3" s="1"/>
  <c r="AQ35" i="3" s="1"/>
  <c r="AL36" i="3"/>
  <c r="AP36" i="3" s="1"/>
  <c r="AQ36" i="3" s="1"/>
  <c r="AL37" i="3"/>
  <c r="AL38" i="3"/>
  <c r="AP38" i="3" s="1"/>
  <c r="AQ38" i="3" s="1"/>
  <c r="AL39" i="3"/>
  <c r="AP39" i="3" s="1"/>
  <c r="AQ39" i="3" s="1"/>
  <c r="AL40" i="3"/>
  <c r="AP40" i="3" s="1"/>
  <c r="AQ40" i="3" s="1"/>
  <c r="AL41" i="3"/>
  <c r="AP41" i="3" s="1"/>
  <c r="AQ41" i="3" s="1"/>
  <c r="AL42" i="3"/>
  <c r="AP42" i="3" s="1"/>
  <c r="AQ42" i="3" s="1"/>
  <c r="AL43" i="3"/>
  <c r="AP43" i="3" s="1"/>
  <c r="AQ43" i="3" s="1"/>
  <c r="AL44" i="3"/>
  <c r="AP44" i="3" s="1"/>
  <c r="AQ44" i="3" s="1"/>
  <c r="AL3" i="3"/>
  <c r="L34" i="4" l="1"/>
  <c r="L36" i="4" s="1"/>
  <c r="N29" i="4"/>
  <c r="O29" i="4" s="1"/>
  <c r="Q29" i="4" s="1"/>
  <c r="S29" i="4" s="1"/>
  <c r="W29" i="4" s="1"/>
  <c r="N24" i="4"/>
  <c r="O24" i="4" s="1"/>
  <c r="Q24" i="4" s="1"/>
  <c r="S24" i="4" s="1"/>
  <c r="W24" i="4" s="1"/>
  <c r="N16" i="4"/>
  <c r="O16" i="4" s="1"/>
  <c r="Q16" i="4" s="1"/>
  <c r="S16" i="4" s="1"/>
  <c r="W16" i="4" s="1"/>
  <c r="N8" i="4"/>
  <c r="O8" i="4" s="1"/>
  <c r="Q8" i="4" s="1"/>
  <c r="S8" i="4" s="1"/>
  <c r="W8" i="4" s="1"/>
  <c r="N2" i="4"/>
  <c r="O2" i="4" s="1"/>
  <c r="Q2" i="4" s="1"/>
  <c r="N23" i="4"/>
  <c r="O23" i="4" s="1"/>
  <c r="Q23" i="4" s="1"/>
  <c r="S23" i="4" s="1"/>
  <c r="W23" i="4" s="1"/>
  <c r="N21" i="4"/>
  <c r="O21" i="4" s="1"/>
  <c r="Q21" i="4" s="1"/>
  <c r="S21" i="4" s="1"/>
  <c r="W21" i="4" s="1"/>
  <c r="N13" i="4"/>
  <c r="O13" i="4" s="1"/>
  <c r="Q13" i="4" s="1"/>
  <c r="S13" i="4" s="1"/>
  <c r="W13" i="4" s="1"/>
  <c r="N28" i="4"/>
  <c r="O28" i="4" s="1"/>
  <c r="Q28" i="4" s="1"/>
  <c r="S28" i="4" s="1"/>
  <c r="W28" i="4" s="1"/>
  <c r="N9" i="4"/>
  <c r="O9" i="4" s="1"/>
  <c r="Q9" i="4" s="1"/>
  <c r="S9" i="4" s="1"/>
  <c r="W9" i="4" s="1"/>
  <c r="N11" i="4"/>
  <c r="O11" i="4" s="1"/>
  <c r="Q11" i="4" s="1"/>
  <c r="S11" i="4" s="1"/>
  <c r="W11" i="4" s="1"/>
  <c r="N17" i="4"/>
  <c r="O17" i="4" s="1"/>
  <c r="Q17" i="4" s="1"/>
  <c r="S17" i="4" s="1"/>
  <c r="W17" i="4" s="1"/>
  <c r="N27" i="4"/>
  <c r="O27" i="4" s="1"/>
  <c r="Q27" i="4" s="1"/>
  <c r="S27" i="4" s="1"/>
  <c r="W27" i="4" s="1"/>
  <c r="N15" i="4"/>
  <c r="O15" i="4" s="1"/>
  <c r="Q15" i="4" s="1"/>
  <c r="S15" i="4" s="1"/>
  <c r="W15" i="4" s="1"/>
  <c r="N7" i="4"/>
  <c r="O7" i="4" s="1"/>
  <c r="Q7" i="4" s="1"/>
  <c r="S7" i="4" s="1"/>
  <c r="W7" i="4" s="1"/>
  <c r="N5" i="4"/>
  <c r="O5" i="4" s="1"/>
  <c r="Q5" i="4" s="1"/>
  <c r="S5" i="4" s="1"/>
  <c r="W5" i="4" s="1"/>
  <c r="N20" i="4"/>
  <c r="O20" i="4" s="1"/>
  <c r="Q20" i="4" s="1"/>
  <c r="S20" i="4" s="1"/>
  <c r="W20" i="4" s="1"/>
  <c r="N12" i="4"/>
  <c r="O12" i="4" s="1"/>
  <c r="Q12" i="4" s="1"/>
  <c r="S12" i="4" s="1"/>
  <c r="W12" i="4" s="1"/>
  <c r="N4" i="4"/>
  <c r="O4" i="4" s="1"/>
  <c r="Q4" i="4" s="1"/>
  <c r="S4" i="4" s="1"/>
  <c r="W4" i="4" s="1"/>
  <c r="N31" i="4"/>
  <c r="O31" i="4" s="1"/>
  <c r="Q31" i="4" s="1"/>
  <c r="S31" i="4" s="1"/>
  <c r="W31" i="4" s="1"/>
  <c r="N19" i="4"/>
  <c r="O19" i="4" s="1"/>
  <c r="Q19" i="4" s="1"/>
  <c r="S19" i="4" s="1"/>
  <c r="W19" i="4" s="1"/>
  <c r="N25" i="4"/>
  <c r="O25" i="4" s="1"/>
  <c r="Q25" i="4" s="1"/>
  <c r="S25" i="4" s="1"/>
  <c r="W25" i="4" s="1"/>
  <c r="N26" i="4"/>
  <c r="O26" i="4" s="1"/>
  <c r="Q26" i="4" s="1"/>
  <c r="S26" i="4" s="1"/>
  <c r="W26" i="4" s="1"/>
  <c r="N18" i="4"/>
  <c r="O18" i="4" s="1"/>
  <c r="Q18" i="4" s="1"/>
  <c r="S18" i="4" s="1"/>
  <c r="W18" i="4" s="1"/>
  <c r="N10" i="4"/>
  <c r="O10" i="4" s="1"/>
  <c r="Q10" i="4" s="1"/>
  <c r="S10" i="4" s="1"/>
  <c r="W10" i="4" s="1"/>
  <c r="N14" i="4"/>
  <c r="O14" i="4" s="1"/>
  <c r="Q14" i="4" s="1"/>
  <c r="S14" i="4" s="1"/>
  <c r="W14" i="4" s="1"/>
  <c r="N6" i="4"/>
  <c r="O6" i="4" s="1"/>
  <c r="Q6" i="4" s="1"/>
  <c r="S6" i="4" s="1"/>
  <c r="W6" i="4" s="1"/>
  <c r="N22" i="4"/>
  <c r="O22" i="4" s="1"/>
  <c r="Q22" i="4" s="1"/>
  <c r="S22" i="4" s="1"/>
  <c r="W22" i="4" s="1"/>
  <c r="N3" i="4"/>
  <c r="O3" i="4" s="1"/>
  <c r="Q3" i="4" s="1"/>
  <c r="S3" i="4" s="1"/>
  <c r="W3" i="4" s="1"/>
  <c r="N30" i="4"/>
  <c r="O30" i="4" s="1"/>
  <c r="Q30" i="4" s="1"/>
  <c r="S30" i="4" s="1"/>
  <c r="W30" i="4" s="1"/>
  <c r="P3" i="7"/>
  <c r="Q3" i="7" s="1"/>
  <c r="P2" i="7"/>
  <c r="Q2" i="7" s="1"/>
  <c r="S2" i="7" s="1"/>
  <c r="P10" i="7"/>
  <c r="Q10" i="7" s="1"/>
  <c r="P23" i="7"/>
  <c r="Q23" i="7" s="1"/>
  <c r="P15" i="7"/>
  <c r="Q15" i="7" s="1"/>
  <c r="P5" i="7"/>
  <c r="Q5" i="7" s="1"/>
  <c r="P28" i="7"/>
  <c r="Q28" i="7" s="1"/>
  <c r="P16" i="7"/>
  <c r="Q16" i="7" s="1"/>
  <c r="P25" i="7"/>
  <c r="Q25" i="7" s="1"/>
  <c r="P14" i="7"/>
  <c r="Q14" i="7" s="1"/>
  <c r="P7" i="7"/>
  <c r="Q7" i="7" s="1"/>
  <c r="P29" i="7"/>
  <c r="Q29" i="7" s="1"/>
  <c r="P19" i="7"/>
  <c r="Q19" i="7" s="1"/>
  <c r="P24" i="7"/>
  <c r="Q24" i="7" s="1"/>
  <c r="P6" i="7"/>
  <c r="Q6" i="7" s="1"/>
  <c r="P4" i="7"/>
  <c r="Q4" i="7" s="1"/>
  <c r="P17" i="7"/>
  <c r="Q17" i="7" s="1"/>
  <c r="P31" i="7"/>
  <c r="Q31" i="7" s="1"/>
  <c r="P27" i="7"/>
  <c r="Q27" i="7" s="1"/>
  <c r="P20" i="7"/>
  <c r="Q20" i="7" s="1"/>
  <c r="P12" i="7"/>
  <c r="Q12" i="7" s="1"/>
  <c r="P21" i="7"/>
  <c r="Q21" i="7" s="1"/>
  <c r="P11" i="7"/>
  <c r="Q11" i="7" s="1"/>
  <c r="P13" i="7"/>
  <c r="Q13" i="7" s="1"/>
  <c r="P26" i="7"/>
  <c r="Q26" i="7" s="1"/>
  <c r="P9" i="7"/>
  <c r="Q9" i="7" s="1"/>
  <c r="P22" i="7"/>
  <c r="Q22" i="7" s="1"/>
  <c r="P18" i="7"/>
  <c r="Q18" i="7" s="1"/>
  <c r="P30" i="7"/>
  <c r="Q30" i="7" s="1"/>
  <c r="P8" i="7"/>
  <c r="Q8" i="7" s="1"/>
  <c r="O4" i="3"/>
  <c r="Q4" i="3" s="1"/>
  <c r="O5" i="3"/>
  <c r="Q5" i="3" s="1"/>
  <c r="O6" i="3"/>
  <c r="Q6" i="3" s="1"/>
  <c r="O7" i="3"/>
  <c r="Q7" i="3" s="1"/>
  <c r="O8" i="3"/>
  <c r="Q8" i="3" s="1"/>
  <c r="O9" i="3"/>
  <c r="Q9" i="3" s="1"/>
  <c r="O10" i="3"/>
  <c r="Q10" i="3" s="1"/>
  <c r="O11" i="3"/>
  <c r="Q11" i="3" s="1"/>
  <c r="O12" i="3"/>
  <c r="Q12" i="3" s="1"/>
  <c r="O13" i="3"/>
  <c r="Q13" i="3" s="1"/>
  <c r="O14" i="3"/>
  <c r="Q14" i="3" s="1"/>
  <c r="O15" i="3"/>
  <c r="Q15" i="3" s="1"/>
  <c r="O16" i="3"/>
  <c r="Q16" i="3" s="1"/>
  <c r="O17" i="3"/>
  <c r="Q17" i="3" s="1"/>
  <c r="O18" i="3"/>
  <c r="Q18" i="3" s="1"/>
  <c r="O19" i="3"/>
  <c r="Q19" i="3" s="1"/>
  <c r="O20" i="3"/>
  <c r="Q20" i="3" s="1"/>
  <c r="O21" i="3"/>
  <c r="Q21" i="3" s="1"/>
  <c r="O22" i="3"/>
  <c r="Q22" i="3" s="1"/>
  <c r="O23" i="3"/>
  <c r="Q23" i="3" s="1"/>
  <c r="O24" i="3"/>
  <c r="Q24" i="3" s="1"/>
  <c r="O25" i="3"/>
  <c r="Q25" i="3" s="1"/>
  <c r="O26" i="3"/>
  <c r="Q26" i="3" s="1"/>
  <c r="O27" i="3"/>
  <c r="Q27" i="3" s="1"/>
  <c r="O28" i="3"/>
  <c r="Q28" i="3" s="1"/>
  <c r="O29" i="3"/>
  <c r="Q29" i="3" s="1"/>
  <c r="O30" i="3"/>
  <c r="Q30" i="3" s="1"/>
  <c r="O31" i="3"/>
  <c r="Q31" i="3" s="1"/>
  <c r="O32" i="3"/>
  <c r="Q32" i="3" s="1"/>
  <c r="O33" i="3"/>
  <c r="Q33" i="3" s="1"/>
  <c r="O34" i="3"/>
  <c r="Q34" i="3" s="1"/>
  <c r="O35" i="3"/>
  <c r="Q35" i="3" s="1"/>
  <c r="O36" i="3"/>
  <c r="Q36" i="3" s="1"/>
  <c r="O37" i="3"/>
  <c r="Q37" i="3" s="1"/>
  <c r="O38" i="3"/>
  <c r="Q38" i="3" s="1"/>
  <c r="O39" i="3"/>
  <c r="Q39" i="3" s="1"/>
  <c r="O40" i="3"/>
  <c r="Q40" i="3" s="1"/>
  <c r="O41" i="3"/>
  <c r="Q41" i="3" s="1"/>
  <c r="O42" i="3"/>
  <c r="Q42" i="3" s="1"/>
  <c r="O43" i="3"/>
  <c r="Q43" i="3" s="1"/>
  <c r="O44" i="3"/>
  <c r="Q44" i="3" s="1"/>
  <c r="O3" i="3"/>
  <c r="Q3" i="3" l="1"/>
  <c r="P3" i="3"/>
  <c r="S33" i="3"/>
  <c r="R33" i="3"/>
  <c r="S25" i="3"/>
  <c r="R25" i="3"/>
  <c r="S17" i="3"/>
  <c r="R17" i="3"/>
  <c r="S9" i="3"/>
  <c r="R9" i="3"/>
  <c r="S40" i="3"/>
  <c r="R40" i="3"/>
  <c r="S32" i="3"/>
  <c r="R32" i="3"/>
  <c r="S24" i="3"/>
  <c r="R24" i="3"/>
  <c r="S16" i="3"/>
  <c r="R16" i="3"/>
  <c r="S8" i="3"/>
  <c r="R8" i="3"/>
  <c r="S43" i="3"/>
  <c r="R43" i="3"/>
  <c r="S31" i="3"/>
  <c r="R31" i="3"/>
  <c r="S23" i="3"/>
  <c r="R23" i="3"/>
  <c r="S19" i="3"/>
  <c r="R19" i="3"/>
  <c r="S15" i="3"/>
  <c r="R15" i="3"/>
  <c r="S11" i="3"/>
  <c r="R11" i="3"/>
  <c r="S7" i="3"/>
  <c r="R7" i="3"/>
  <c r="U2" i="7"/>
  <c r="Y2" i="7" s="1"/>
  <c r="S41" i="3"/>
  <c r="R41" i="3"/>
  <c r="S37" i="3"/>
  <c r="R37" i="3"/>
  <c r="S29" i="3"/>
  <c r="R29" i="3"/>
  <c r="S21" i="3"/>
  <c r="R21" i="3"/>
  <c r="S13" i="3"/>
  <c r="R13" i="3"/>
  <c r="S5" i="3"/>
  <c r="R5" i="3"/>
  <c r="S44" i="3"/>
  <c r="R44" i="3"/>
  <c r="S36" i="3"/>
  <c r="R36" i="3"/>
  <c r="S28" i="3"/>
  <c r="R28" i="3"/>
  <c r="S20" i="3"/>
  <c r="R20" i="3"/>
  <c r="S12" i="3"/>
  <c r="R12" i="3"/>
  <c r="S4" i="3"/>
  <c r="R4" i="3"/>
  <c r="S39" i="3"/>
  <c r="R39" i="3"/>
  <c r="S35" i="3"/>
  <c r="R35" i="3"/>
  <c r="S27" i="3"/>
  <c r="R27" i="3"/>
  <c r="S42" i="3"/>
  <c r="R42" i="3"/>
  <c r="S38" i="3"/>
  <c r="R38" i="3"/>
  <c r="S34" i="3"/>
  <c r="R34" i="3"/>
  <c r="S30" i="3"/>
  <c r="R30" i="3"/>
  <c r="S26" i="3"/>
  <c r="R26" i="3"/>
  <c r="S22" i="3"/>
  <c r="R22" i="3"/>
  <c r="S18" i="3"/>
  <c r="R18" i="3"/>
  <c r="S14" i="3"/>
  <c r="R14" i="3"/>
  <c r="S10" i="3"/>
  <c r="R10" i="3"/>
  <c r="S6" i="3"/>
  <c r="R6" i="3"/>
  <c r="S2" i="4"/>
  <c r="Q34" i="4"/>
  <c r="Q36" i="4" s="1"/>
  <c r="S18" i="7"/>
  <c r="U18" i="7" s="1"/>
  <c r="Y18" i="7" s="1"/>
  <c r="S29" i="7"/>
  <c r="U29" i="7" s="1"/>
  <c r="Y29" i="7" s="1"/>
  <c r="S22" i="7"/>
  <c r="U22" i="7" s="1"/>
  <c r="Y22" i="7" s="1"/>
  <c r="S11" i="7"/>
  <c r="U11" i="7" s="1"/>
  <c r="Y11" i="7" s="1"/>
  <c r="S27" i="7"/>
  <c r="U27" i="7" s="1"/>
  <c r="Y27" i="7" s="1"/>
  <c r="S6" i="7"/>
  <c r="U6" i="7" s="1"/>
  <c r="Y6" i="7" s="1"/>
  <c r="S7" i="7"/>
  <c r="U7" i="7" s="1"/>
  <c r="Y7" i="7" s="1"/>
  <c r="S28" i="7"/>
  <c r="U28" i="7" s="1"/>
  <c r="Y28" i="7" s="1"/>
  <c r="S10" i="7"/>
  <c r="U10" i="7" s="1"/>
  <c r="Y10" i="7" s="1"/>
  <c r="S13" i="7"/>
  <c r="U13" i="7" s="1"/>
  <c r="Y13" i="7" s="1"/>
  <c r="S4" i="7"/>
  <c r="U4" i="7" s="1"/>
  <c r="Y4" i="7" s="1"/>
  <c r="S16" i="7"/>
  <c r="U16" i="7" s="1"/>
  <c r="Y16" i="7" s="1"/>
  <c r="S8" i="7"/>
  <c r="U8" i="7" s="1"/>
  <c r="Y8" i="7" s="1"/>
  <c r="S9" i="7"/>
  <c r="U9" i="7" s="1"/>
  <c r="Y9" i="7" s="1"/>
  <c r="S21" i="7"/>
  <c r="U21" i="7" s="1"/>
  <c r="Y21" i="7" s="1"/>
  <c r="S31" i="7"/>
  <c r="U31" i="7" s="1"/>
  <c r="Y31" i="7" s="1"/>
  <c r="S24" i="7"/>
  <c r="U24" i="7" s="1"/>
  <c r="Y24" i="7" s="1"/>
  <c r="S14" i="7"/>
  <c r="U14" i="7" s="1"/>
  <c r="Y14" i="7" s="1"/>
  <c r="S5" i="7"/>
  <c r="U5" i="7" s="1"/>
  <c r="Y5" i="7" s="1"/>
  <c r="S20" i="7"/>
  <c r="U20" i="7" s="1"/>
  <c r="Y20" i="7" s="1"/>
  <c r="S23" i="7"/>
  <c r="U23" i="7" s="1"/>
  <c r="Y23" i="7" s="1"/>
  <c r="S30" i="7"/>
  <c r="U30" i="7" s="1"/>
  <c r="Y30" i="7" s="1"/>
  <c r="S26" i="7"/>
  <c r="U26" i="7" s="1"/>
  <c r="Y26" i="7" s="1"/>
  <c r="S12" i="7"/>
  <c r="U12" i="7" s="1"/>
  <c r="Y12" i="7" s="1"/>
  <c r="S17" i="7"/>
  <c r="U17" i="7" s="1"/>
  <c r="Y17" i="7" s="1"/>
  <c r="S19" i="7"/>
  <c r="U19" i="7" s="1"/>
  <c r="Y19" i="7" s="1"/>
  <c r="S25" i="7"/>
  <c r="U25" i="7" s="1"/>
  <c r="Y25" i="7" s="1"/>
  <c r="S15" i="7"/>
  <c r="U15" i="7" s="1"/>
  <c r="Y15" i="7" s="1"/>
  <c r="S3" i="7"/>
  <c r="U26" i="3" l="1"/>
  <c r="U42" i="3"/>
  <c r="U36" i="3"/>
  <c r="U37" i="3"/>
  <c r="U31" i="3"/>
  <c r="U40" i="3"/>
  <c r="U33" i="3"/>
  <c r="U18" i="3"/>
  <c r="U34" i="3"/>
  <c r="U35" i="3"/>
  <c r="U20" i="3"/>
  <c r="U21" i="3"/>
  <c r="S34" i="7"/>
  <c r="S36" i="7" s="1"/>
  <c r="U19" i="3"/>
  <c r="U24" i="3"/>
  <c r="U17" i="3"/>
  <c r="U14" i="3"/>
  <c r="U22" i="3"/>
  <c r="U30" i="3"/>
  <c r="U38" i="3"/>
  <c r="U27" i="3"/>
  <c r="U39" i="3"/>
  <c r="U12" i="3"/>
  <c r="U28" i="3"/>
  <c r="U44" i="3"/>
  <c r="U13" i="3"/>
  <c r="U29" i="3"/>
  <c r="U41" i="3"/>
  <c r="U15" i="3"/>
  <c r="U23" i="3"/>
  <c r="U43" i="3"/>
  <c r="U16" i="3"/>
  <c r="U32" i="3"/>
  <c r="U25" i="3"/>
  <c r="S3" i="3"/>
  <c r="R3" i="3"/>
  <c r="W2" i="4"/>
  <c r="W34" i="4" s="1"/>
  <c r="Z12" i="4" s="1"/>
  <c r="Z17" i="4" s="1"/>
  <c r="S34" i="4"/>
  <c r="U17" i="4" s="1"/>
  <c r="U3" i="7"/>
  <c r="U34" i="7" l="1"/>
  <c r="Y3" i="7"/>
  <c r="Y34" i="7" s="1"/>
  <c r="AB12" i="7" s="1"/>
  <c r="AB17" i="7" s="1"/>
</calcChain>
</file>

<file path=xl/sharedStrings.xml><?xml version="1.0" encoding="utf-8"?>
<sst xmlns="http://schemas.openxmlformats.org/spreadsheetml/2006/main" count="912" uniqueCount="164">
  <si>
    <t>QC2</t>
  </si>
  <si>
    <t>SQStd</t>
  </si>
  <si>
    <t>2- 280 D</t>
  </si>
  <si>
    <t>2- 290 D</t>
  </si>
  <si>
    <t>Spike</t>
  </si>
  <si>
    <t>2- 120 D</t>
  </si>
  <si>
    <t>2</t>
  </si>
  <si>
    <t>Sample</t>
  </si>
  <si>
    <t>Level</t>
  </si>
  <si>
    <t>20 ppb</t>
  </si>
  <si>
    <t>5 ppb</t>
  </si>
  <si>
    <t>SQBlk</t>
  </si>
  <si>
    <t>2- 210 D</t>
  </si>
  <si>
    <t>&lt;0.000</t>
  </si>
  <si>
    <t>2 % HNO3</t>
  </si>
  <si>
    <t>2- 200 D</t>
  </si>
  <si>
    <t>DriftChk</t>
  </si>
  <si>
    <t>FQBlk</t>
  </si>
  <si>
    <t>IsoStd</t>
  </si>
  <si>
    <t>Bkgnd</t>
  </si>
  <si>
    <t xml:space="preserve">88 -&gt; 88  Sr  [ No Gas ] </t>
  </si>
  <si>
    <t>2- 130 D</t>
  </si>
  <si>
    <t>CalBlk</t>
  </si>
  <si>
    <t>SQISTD</t>
  </si>
  <si>
    <t>2- 40 D</t>
  </si>
  <si>
    <t>2- 10 D</t>
  </si>
  <si>
    <t>2- 70 D</t>
  </si>
  <si>
    <t>BlkVrfy</t>
  </si>
  <si>
    <t>QC4</t>
  </si>
  <si>
    <t>2- 100 D</t>
  </si>
  <si>
    <t>2- 240 D</t>
  </si>
  <si>
    <t xml:space="preserve">82 -&gt; 82  Kr ( ISTD )  [ No Gas ] </t>
  </si>
  <si>
    <t>3</t>
  </si>
  <si>
    <t>QC3</t>
  </si>
  <si>
    <t>2- 170 D</t>
  </si>
  <si>
    <t>2- 180 D</t>
  </si>
  <si>
    <t>DilStd</t>
  </si>
  <si>
    <t>2- 300 D</t>
  </si>
  <si>
    <t>2- 250 D</t>
  </si>
  <si>
    <t>Type</t>
  </si>
  <si>
    <t xml:space="preserve">185 -&gt; 185  Re ( ISTD )  [ No Gas ] </t>
  </si>
  <si>
    <t>Acq. Date-Time</t>
  </si>
  <si>
    <t>2- 60 D</t>
  </si>
  <si>
    <t>2- 260 D</t>
  </si>
  <si>
    <t>CalStd</t>
  </si>
  <si>
    <t>HETB Blank 2</t>
  </si>
  <si>
    <t>2- 110 D</t>
  </si>
  <si>
    <t>2- 190 D</t>
  </si>
  <si>
    <t>2- 140 D</t>
  </si>
  <si>
    <t>2- 220 D</t>
  </si>
  <si>
    <t>2- 20 D</t>
  </si>
  <si>
    <t xml:space="preserve">84 -&gt; 84  Sr  [ No Gas ] </t>
  </si>
  <si>
    <t>1</t>
  </si>
  <si>
    <t>1 ppb</t>
  </si>
  <si>
    <t>QC1</t>
  </si>
  <si>
    <t xml:space="preserve">86 -&gt; 86  Sr  [ No Gas ] </t>
  </si>
  <si>
    <t>2- 160 D</t>
  </si>
  <si>
    <t>2- 90 D</t>
  </si>
  <si>
    <t>HETB Sr isotope calib</t>
  </si>
  <si>
    <t>ISTD Recovery %</t>
  </si>
  <si>
    <t>CPS RSD</t>
  </si>
  <si>
    <t>2- 270 D</t>
  </si>
  <si>
    <t>CPS</t>
  </si>
  <si>
    <t>QC5</t>
  </si>
  <si>
    <t xml:space="preserve">115 -&gt; 115  In ( ISTD )  [ No Gas ] </t>
  </si>
  <si>
    <t xml:space="preserve">85 -&gt; 85  Rb ( ISTD )  [ No Gas ] </t>
  </si>
  <si>
    <t>Spike Ref</t>
  </si>
  <si>
    <t>Sample Name</t>
  </si>
  <si>
    <t>0 ppb</t>
  </si>
  <si>
    <t>2- 150 D</t>
  </si>
  <si>
    <t>CICSpike</t>
  </si>
  <si>
    <t/>
  </si>
  <si>
    <t xml:space="preserve">187 -&gt; 187  Re ( ISTD )  [ No Gas ] </t>
  </si>
  <si>
    <t>HETB Blank 1</t>
  </si>
  <si>
    <t>2- 230 D</t>
  </si>
  <si>
    <t>4</t>
  </si>
  <si>
    <t>Conc. [ ppb ]</t>
  </si>
  <si>
    <t>6</t>
  </si>
  <si>
    <t>5</t>
  </si>
  <si>
    <t>2- 80 D</t>
  </si>
  <si>
    <t>2- 50 D</t>
  </si>
  <si>
    <t>Rjct</t>
  </si>
  <si>
    <t>2- 30 D</t>
  </si>
  <si>
    <t xml:space="preserve">87 -&gt; 87  Sr  [ No Gas ] </t>
  </si>
  <si>
    <t>50 ppb</t>
  </si>
  <si>
    <t>10 ppb</t>
  </si>
  <si>
    <t>Blk corrected cps</t>
  </si>
  <si>
    <t>ISTD corrected cps</t>
  </si>
  <si>
    <t>% of 0ppb</t>
  </si>
  <si>
    <t>Average ISTD recovery</t>
  </si>
  <si>
    <t>ISTD correction factor</t>
  </si>
  <si>
    <t>Calib conc</t>
  </si>
  <si>
    <t>Actual conc (ppb)</t>
  </si>
  <si>
    <t>Sample name</t>
  </si>
  <si>
    <t xml:space="preserve">Volume </t>
  </si>
  <si>
    <t>avg flow rate =</t>
  </si>
  <si>
    <t>Acutal volume (mL)</t>
  </si>
  <si>
    <t>Conc (ppb) (F)</t>
  </si>
  <si>
    <t>Midpoint (x)</t>
  </si>
  <si>
    <t>Total =</t>
  </si>
  <si>
    <t>Fx</t>
  </si>
  <si>
    <t>mean ˉx =</t>
  </si>
  <si>
    <r>
      <t>(x-</t>
    </r>
    <r>
      <rPr>
        <sz val="11"/>
        <color theme="1"/>
        <rFont val="Calibri"/>
        <family val="2"/>
      </rPr>
      <t>ˉ</t>
    </r>
    <r>
      <rPr>
        <sz val="11"/>
        <color theme="1"/>
        <rFont val="Calibri"/>
        <family val="2"/>
      </rPr>
      <t>x)</t>
    </r>
  </si>
  <si>
    <r>
      <t>(x-</t>
    </r>
    <r>
      <rPr>
        <sz val="11"/>
        <color theme="1"/>
        <rFont val="Calibri"/>
        <family val="2"/>
      </rPr>
      <t>ˉ</t>
    </r>
    <r>
      <rPr>
        <sz val="11"/>
        <color theme="1"/>
        <rFont val="Calibri"/>
        <family val="2"/>
      </rPr>
      <t>x)^2</t>
    </r>
  </si>
  <si>
    <t>F(x-ˉx)^2</t>
  </si>
  <si>
    <t>Standdev =</t>
  </si>
  <si>
    <t>F(x-ˉx)^3</t>
  </si>
  <si>
    <t>Skewness =</t>
  </si>
  <si>
    <t>% of total F</t>
  </si>
  <si>
    <r>
      <t>F(x-</t>
    </r>
    <r>
      <rPr>
        <sz val="11"/>
        <color theme="1"/>
        <rFont val="Calibri"/>
        <family val="2"/>
      </rPr>
      <t>ˉx)^4</t>
    </r>
  </si>
  <si>
    <t>n(n+1)/(n-1)(n-2)(n-3) =</t>
  </si>
  <si>
    <t>sum F(x-ˉx)^4/stdev^4 =</t>
  </si>
  <si>
    <t xml:space="preserve">3(n-1)^2/(n-2)*(n-3) = </t>
  </si>
  <si>
    <t xml:space="preserve">Kurtosis = </t>
  </si>
  <si>
    <t>Conc (ppb)</t>
  </si>
  <si>
    <t>Dilution Factor</t>
  </si>
  <si>
    <t>Conc of original (ppb)</t>
  </si>
  <si>
    <t>concentration factor to 20 ppb</t>
  </si>
  <si>
    <t>Dilute To concentrate to 20 ppb</t>
  </si>
  <si>
    <t>Sample required in 5 mL at 20 ppb</t>
  </si>
  <si>
    <t>Sample required in 10 mL to 20 ppb</t>
  </si>
  <si>
    <t>Conc HNO3 (%) in undiluted sample</t>
  </si>
  <si>
    <t>HNO3 Conc in 20 ppb</t>
  </si>
  <si>
    <t>original conc</t>
  </si>
  <si>
    <t>conc/10</t>
  </si>
  <si>
    <t>Using 15 mL of sample solution &lt;---</t>
  </si>
  <si>
    <t>Empty mass</t>
  </si>
  <si>
    <t>Mass with aliquot</t>
  </si>
  <si>
    <t>Mass of aliquot</t>
  </si>
  <si>
    <t>--</t>
  </si>
  <si>
    <t>Mass after evap</t>
  </si>
  <si>
    <t>With 3% HNO3</t>
  </si>
  <si>
    <t>Mass of 3%</t>
  </si>
  <si>
    <t>conc of original</t>
  </si>
  <si>
    <t>conc after concentration</t>
  </si>
  <si>
    <t>σ</t>
  </si>
  <si>
    <t>Blk corrected cps σ</t>
  </si>
  <si>
    <t>ISTD corrected cps σ</t>
  </si>
  <si>
    <t>CPS SD</t>
  </si>
  <si>
    <r>
      <t xml:space="preserve">Average ISTD recovery </t>
    </r>
    <r>
      <rPr>
        <sz val="9"/>
        <color rgb="FF000000"/>
        <rFont val="Calibri"/>
        <family val="2"/>
      </rPr>
      <t>σ</t>
    </r>
  </si>
  <si>
    <t>% of 0ppb σ</t>
  </si>
  <si>
    <t>ISTD correction factor σ</t>
  </si>
  <si>
    <r>
      <t xml:space="preserve">Conc (ppb) (F) </t>
    </r>
    <r>
      <rPr>
        <sz val="11"/>
        <color theme="1"/>
        <rFont val="Calibri"/>
        <family val="2"/>
      </rPr>
      <t>σ</t>
    </r>
  </si>
  <si>
    <t>Conc (ppb) (F) σ^2</t>
  </si>
  <si>
    <r>
      <t xml:space="preserve">Total </t>
    </r>
    <r>
      <rPr>
        <sz val="11"/>
        <color theme="1"/>
        <rFont val="Calibri"/>
        <family val="2"/>
      </rPr>
      <t>σ =</t>
    </r>
  </si>
  <si>
    <t>% of total F σ</t>
  </si>
  <si>
    <t>Total σ =</t>
  </si>
  <si>
    <t>% of total F 2σ</t>
  </si>
  <si>
    <t>total =</t>
  </si>
  <si>
    <r>
      <t>(x-x</t>
    </r>
    <r>
      <rPr>
        <sz val="11"/>
        <color theme="1"/>
        <rFont val="Calibri"/>
        <family val="2"/>
      </rPr>
      <t>¯</t>
    </r>
    <r>
      <rPr>
        <sz val="8.8000000000000007"/>
        <color theme="1"/>
        <rFont val="Calibri"/>
        <family val="2"/>
      </rPr>
      <t>)</t>
    </r>
  </si>
  <si>
    <r>
      <t>(x-x</t>
    </r>
    <r>
      <rPr>
        <sz val="11"/>
        <color theme="1"/>
        <rFont val="Calibri"/>
        <family val="2"/>
      </rPr>
      <t>¯</t>
    </r>
    <r>
      <rPr>
        <sz val="8.8000000000000007"/>
        <color theme="1"/>
        <rFont val="Calibri"/>
        <family val="2"/>
      </rPr>
      <t>)^2</t>
    </r>
  </si>
  <si>
    <r>
      <t>f(x-x</t>
    </r>
    <r>
      <rPr>
        <sz val="11"/>
        <color theme="1"/>
        <rFont val="Calibri"/>
        <family val="2"/>
      </rPr>
      <t>¯</t>
    </r>
    <r>
      <rPr>
        <sz val="8.8000000000000007"/>
        <color theme="1"/>
        <rFont val="Calibri"/>
        <family val="2"/>
      </rPr>
      <t>)^2</t>
    </r>
  </si>
  <si>
    <r>
      <t>f(x-x</t>
    </r>
    <r>
      <rPr>
        <sz val="11"/>
        <color theme="1"/>
        <rFont val="Calibri"/>
        <family val="2"/>
      </rPr>
      <t>¯</t>
    </r>
    <r>
      <rPr>
        <sz val="8.8000000000000007"/>
        <color theme="1"/>
        <rFont val="Calibri"/>
        <family val="2"/>
      </rPr>
      <t>)^3</t>
    </r>
  </si>
  <si>
    <t xml:space="preserve">total = </t>
  </si>
  <si>
    <t>sample mean =</t>
  </si>
  <si>
    <t>s =</t>
  </si>
  <si>
    <t>Skewness calc</t>
  </si>
  <si>
    <t>n/((n-1)*(n-2))</t>
  </si>
  <si>
    <t xml:space="preserve">s ^3 </t>
  </si>
  <si>
    <t>(Σf(x-x¯)^3)/s^3</t>
  </si>
  <si>
    <t>skewness</t>
  </si>
  <si>
    <t>vol</t>
  </si>
  <si>
    <t>%</t>
  </si>
  <si>
    <t xml:space="preserve">mean 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</si>
</sst>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yyyy/mm/dd\ h:mm\ AM/PM"/>
    <numFmt numFmtId="165" formatCode="0.000"/>
    <numFmt numFmtId="166" formatCode="0.0000"/>
  </numFmts>
  <fonts count="6" x14ac:knownFonts="1">
    <font>
      <sz val="11"/>
      <color theme="1"/>
      <name val="Calibri"/>
      <family val="2"/>
      <scheme val="minor"/>
    </font>
    <font>
      <sz val="9"/>
      <name val="Microsoft Sans Serif"/>
      <family val="2"/>
    </font>
    <font>
      <sz val="9"/>
      <color rgb="FF000000"/>
      <name val="Microsoft Sans Serif"/>
      <family val="2"/>
    </font>
    <font>
      <sz val="11"/>
      <color theme="1"/>
      <name val="Calibri"/>
      <family val="2"/>
    </font>
    <font>
      <sz val="9"/>
      <color rgb="FF000000"/>
      <name val="Calibri"/>
      <family val="2"/>
    </font>
    <font>
      <sz val="8.8000000000000007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0F0F0"/>
      </patternFill>
    </fill>
    <fill>
      <patternFill patternType="solid">
        <fgColor rgb="FFEFEFE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1" xfId="0" applyFont="1" applyBorder="1" applyAlignment="1">
      <alignment horizontal="right" vertical="top"/>
    </xf>
    <xf numFmtId="0" fontId="1" fillId="0" borderId="1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right" vertical="top"/>
    </xf>
    <xf numFmtId="0" fontId="1" fillId="5" borderId="1" xfId="0" applyFont="1" applyFill="1" applyBorder="1" applyAlignment="1">
      <alignment horizontal="left" vertical="top"/>
    </xf>
    <xf numFmtId="0" fontId="1" fillId="5" borderId="1" xfId="0" applyFont="1" applyFill="1" applyBorder="1" applyAlignment="1">
      <alignment horizontal="right" vertical="top"/>
    </xf>
    <xf numFmtId="0" fontId="0" fillId="5" borderId="0" xfId="0" applyFill="1"/>
    <xf numFmtId="0" fontId="1" fillId="6" borderId="1" xfId="0" applyFont="1" applyFill="1" applyBorder="1" applyAlignment="1">
      <alignment horizontal="left" vertical="top"/>
    </xf>
    <xf numFmtId="0" fontId="1" fillId="6" borderId="1" xfId="0" applyFont="1" applyFill="1" applyBorder="1" applyAlignment="1">
      <alignment horizontal="right" vertical="top"/>
    </xf>
    <xf numFmtId="0" fontId="0" fillId="6" borderId="0" xfId="0" applyFill="1"/>
    <xf numFmtId="0" fontId="0" fillId="4" borderId="1" xfId="0" applyFill="1" applyBorder="1"/>
    <xf numFmtId="0" fontId="3" fillId="0" borderId="0" xfId="0" applyFont="1"/>
    <xf numFmtId="0" fontId="0" fillId="0" borderId="1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0" borderId="5" xfId="0" applyBorder="1"/>
    <xf numFmtId="0" fontId="0" fillId="0" borderId="0" xfId="0" quotePrefix="1"/>
    <xf numFmtId="0" fontId="1" fillId="7" borderId="1" xfId="0" applyFont="1" applyFill="1" applyBorder="1" applyAlignment="1">
      <alignment horizontal="right" vertical="top"/>
    </xf>
    <xf numFmtId="0" fontId="2" fillId="7" borderId="1" xfId="0" applyFont="1" applyFill="1" applyBorder="1" applyAlignment="1">
      <alignment horizontal="center" vertical="center"/>
    </xf>
    <xf numFmtId="0" fontId="0" fillId="7" borderId="0" xfId="0" applyFill="1"/>
    <xf numFmtId="0" fontId="2" fillId="7" borderId="3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0" fillId="5" borderId="1" xfId="0" applyFill="1" applyBorder="1"/>
    <xf numFmtId="0" fontId="0" fillId="6" borderId="1" xfId="0" applyFill="1" applyBorder="1"/>
    <xf numFmtId="0" fontId="0" fillId="0" borderId="1" xfId="0" applyFill="1" applyBorder="1"/>
    <xf numFmtId="0" fontId="0" fillId="5" borderId="10" xfId="0" applyFill="1" applyBorder="1"/>
    <xf numFmtId="0" fontId="0" fillId="6" borderId="10" xfId="0" applyFill="1" applyBorder="1"/>
    <xf numFmtId="0" fontId="0" fillId="6" borderId="11" xfId="0" applyFill="1" applyBorder="1"/>
    <xf numFmtId="0" fontId="0" fillId="0" borderId="10" xfId="0" applyBorder="1"/>
    <xf numFmtId="0" fontId="0" fillId="6" borderId="12" xfId="0" applyFill="1" applyBorder="1"/>
    <xf numFmtId="0" fontId="0" fillId="6" borderId="13" xfId="0" applyFill="1" applyBorder="1"/>
    <xf numFmtId="0" fontId="0" fillId="6" borderId="14" xfId="0" applyFill="1" applyBorder="1"/>
    <xf numFmtId="0" fontId="0" fillId="7" borderId="1" xfId="0" applyFill="1" applyBorder="1"/>
    <xf numFmtId="0" fontId="0" fillId="7" borderId="13" xfId="0" applyFill="1" applyBorder="1"/>
    <xf numFmtId="0" fontId="0" fillId="7" borderId="11" xfId="0" applyFill="1" applyBorder="1"/>
    <xf numFmtId="0" fontId="0" fillId="7" borderId="14" xfId="0" applyFill="1" applyBorder="1"/>
    <xf numFmtId="0" fontId="0" fillId="5" borderId="18" xfId="0" applyFill="1" applyBorder="1"/>
    <xf numFmtId="0" fontId="0" fillId="7" borderId="6" xfId="0" applyFill="1" applyBorder="1"/>
    <xf numFmtId="0" fontId="0" fillId="5" borderId="6" xfId="0" applyFill="1" applyBorder="1"/>
    <xf numFmtId="0" fontId="0" fillId="7" borderId="19" xfId="0" applyFill="1" applyBorder="1"/>
    <xf numFmtId="0" fontId="2" fillId="2" borderId="12" xfId="0" applyFont="1" applyFill="1" applyBorder="1" applyAlignment="1">
      <alignment horizontal="center" vertical="center"/>
    </xf>
    <xf numFmtId="0" fontId="2" fillId="7" borderId="13" xfId="0" applyFont="1" applyFill="1" applyBorder="1" applyAlignment="1">
      <alignment horizontal="center" vertical="center"/>
    </xf>
    <xf numFmtId="0" fontId="0" fillId="0" borderId="13" xfId="0" applyBorder="1"/>
    <xf numFmtId="0" fontId="0" fillId="0" borderId="4" xfId="0" applyBorder="1"/>
    <xf numFmtId="0" fontId="1" fillId="0" borderId="20" xfId="0" applyFont="1" applyBorder="1" applyAlignment="1">
      <alignment horizontal="left" vertical="top"/>
    </xf>
    <xf numFmtId="0" fontId="1" fillId="0" borderId="21" xfId="0" applyFont="1" applyBorder="1" applyAlignment="1">
      <alignment horizontal="left" vertical="top"/>
    </xf>
    <xf numFmtId="0" fontId="1" fillId="0" borderId="22" xfId="0" applyFont="1" applyBorder="1" applyAlignment="1">
      <alignment horizontal="left" vertical="top"/>
    </xf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7" borderId="25" xfId="0" applyFill="1" applyBorder="1"/>
    <xf numFmtId="0" fontId="0" fillId="0" borderId="26" xfId="0" applyBorder="1"/>
    <xf numFmtId="165" fontId="0" fillId="0" borderId="0" xfId="0" applyNumberFormat="1"/>
    <xf numFmtId="166" fontId="0" fillId="0" borderId="0" xfId="0" applyNumberFormat="1"/>
    <xf numFmtId="0" fontId="0" fillId="0" borderId="27" xfId="0" applyBorder="1"/>
    <xf numFmtId="0" fontId="0" fillId="0" borderId="28" xfId="0" applyBorder="1"/>
    <xf numFmtId="0" fontId="0" fillId="0" borderId="2" xfId="0" applyBorder="1"/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1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Sr-88 calib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Sheet2!$T$3:$T$8</c:f>
              <c:numCache>
                <c:formatCode>General</c:formatCode>
                <c:ptCount val="6"/>
                <c:pt idx="0">
                  <c:v>0</c:v>
                </c:pt>
                <c:pt idx="1">
                  <c:v>1.4542248949224219</c:v>
                </c:pt>
                <c:pt idx="2">
                  <c:v>7.2463302356859263</c:v>
                </c:pt>
                <c:pt idx="3">
                  <c:v>14.702252783625221</c:v>
                </c:pt>
                <c:pt idx="4">
                  <c:v>29.442379706217881</c:v>
                </c:pt>
                <c:pt idx="5">
                  <c:v>73.115162866797675</c:v>
                </c:pt>
              </c:numCache>
            </c:numRef>
          </c:xVal>
          <c:yVal>
            <c:numRef>
              <c:f>Sheet2!$Q$3:$Q$8</c:f>
              <c:numCache>
                <c:formatCode>General</c:formatCode>
                <c:ptCount val="6"/>
                <c:pt idx="0">
                  <c:v>0</c:v>
                </c:pt>
                <c:pt idx="1">
                  <c:v>14166.681111102929</c:v>
                </c:pt>
                <c:pt idx="2">
                  <c:v>56447.156813933601</c:v>
                </c:pt>
                <c:pt idx="3">
                  <c:v>117071.24785368476</c:v>
                </c:pt>
                <c:pt idx="4">
                  <c:v>232086.77149503841</c:v>
                </c:pt>
                <c:pt idx="5">
                  <c:v>565655.69299387641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2F8-4AAB-AF6C-8D6E5C3DD0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404944"/>
        <c:axId val="313407896"/>
      </c:scatterChart>
      <c:valAx>
        <c:axId val="313404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3407896"/>
        <c:crosses val="autoZero"/>
        <c:crossBetween val="midCat"/>
      </c:valAx>
      <c:valAx>
        <c:axId val="313407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3404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HETB 2 (3 mL/min)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Sheet3!$C$2:$C$31</c:f>
              <c:numCache>
                <c:formatCode>General</c:formatCode>
                <c:ptCount val="30"/>
                <c:pt idx="0">
                  <c:v>7.7144076996325506</c:v>
                </c:pt>
                <c:pt idx="1">
                  <c:v>15.428815399265101</c:v>
                </c:pt>
                <c:pt idx="2">
                  <c:v>23.14322309889765</c:v>
                </c:pt>
                <c:pt idx="3">
                  <c:v>30.857630798530202</c:v>
                </c:pt>
                <c:pt idx="4">
                  <c:v>38.572038498162755</c:v>
                </c:pt>
                <c:pt idx="5">
                  <c:v>46.2864461977953</c:v>
                </c:pt>
                <c:pt idx="6">
                  <c:v>54.000853897427852</c:v>
                </c:pt>
                <c:pt idx="7">
                  <c:v>61.715261597060405</c:v>
                </c:pt>
                <c:pt idx="8">
                  <c:v>69.42966929669295</c:v>
                </c:pt>
                <c:pt idx="9">
                  <c:v>77.144076996325509</c:v>
                </c:pt>
                <c:pt idx="10">
                  <c:v>84.858484695958055</c:v>
                </c:pt>
                <c:pt idx="11">
                  <c:v>92.5728923955906</c:v>
                </c:pt>
                <c:pt idx="12">
                  <c:v>100.28730009522316</c:v>
                </c:pt>
                <c:pt idx="13">
                  <c:v>108.0017077948557</c:v>
                </c:pt>
                <c:pt idx="14">
                  <c:v>115.71611549448826</c:v>
                </c:pt>
                <c:pt idx="15">
                  <c:v>123.43052319412081</c:v>
                </c:pt>
                <c:pt idx="16">
                  <c:v>131.14493089375335</c:v>
                </c:pt>
                <c:pt idx="17">
                  <c:v>138.8593385933859</c:v>
                </c:pt>
                <c:pt idx="18">
                  <c:v>146.57374629301847</c:v>
                </c:pt>
                <c:pt idx="19">
                  <c:v>154.28815399265102</c:v>
                </c:pt>
                <c:pt idx="20">
                  <c:v>162.00256169228356</c:v>
                </c:pt>
                <c:pt idx="21">
                  <c:v>169.71696939191611</c:v>
                </c:pt>
                <c:pt idx="22">
                  <c:v>177.43137709154868</c:v>
                </c:pt>
                <c:pt idx="23">
                  <c:v>185.1457847911812</c:v>
                </c:pt>
                <c:pt idx="24">
                  <c:v>192.86019249081374</c:v>
                </c:pt>
                <c:pt idx="25">
                  <c:v>200.57460019044632</c:v>
                </c:pt>
                <c:pt idx="26">
                  <c:v>208.28900789007886</c:v>
                </c:pt>
                <c:pt idx="27">
                  <c:v>216.00341558971141</c:v>
                </c:pt>
                <c:pt idx="28">
                  <c:v>223.71782328934398</c:v>
                </c:pt>
                <c:pt idx="29">
                  <c:v>231.43223098897653</c:v>
                </c:pt>
              </c:numCache>
            </c:numRef>
          </c:xVal>
          <c:yVal>
            <c:numRef>
              <c:f>Sheet3!$D$2:$D$31</c:f>
              <c:numCache>
                <c:formatCode>General</c:formatCode>
                <c:ptCount val="30"/>
                <c:pt idx="0">
                  <c:v>0.13760928186123358</c:v>
                </c:pt>
                <c:pt idx="1">
                  <c:v>1.7290866626936705</c:v>
                </c:pt>
                <c:pt idx="2">
                  <c:v>4.5281377647324117</c:v>
                </c:pt>
                <c:pt idx="3">
                  <c:v>8.2623374693762077</c:v>
                </c:pt>
                <c:pt idx="4">
                  <c:v>12.054242548066023</c:v>
                </c:pt>
                <c:pt idx="5">
                  <c:v>15.926216857955261</c:v>
                </c:pt>
                <c:pt idx="6">
                  <c:v>19.588793985521203</c:v>
                </c:pt>
                <c:pt idx="7">
                  <c:v>22.081198151879885</c:v>
                </c:pt>
                <c:pt idx="8">
                  <c:v>24.162850331474559</c:v>
                </c:pt>
                <c:pt idx="9">
                  <c:v>25.416979421002679</c:v>
                </c:pt>
                <c:pt idx="10">
                  <c:v>25.834912895081793</c:v>
                </c:pt>
                <c:pt idx="11">
                  <c:v>25.262007921705347</c:v>
                </c:pt>
                <c:pt idx="12">
                  <c:v>24.542838500291769</c:v>
                </c:pt>
                <c:pt idx="13">
                  <c:v>23.45567457876351</c:v>
                </c:pt>
                <c:pt idx="14">
                  <c:v>21.796416551746386</c:v>
                </c:pt>
                <c:pt idx="15">
                  <c:v>19.801221909154851</c:v>
                </c:pt>
                <c:pt idx="16">
                  <c:v>19.05853053298182</c:v>
                </c:pt>
                <c:pt idx="17">
                  <c:v>16.445640214196963</c:v>
                </c:pt>
                <c:pt idx="18">
                  <c:v>14.969617695100617</c:v>
                </c:pt>
                <c:pt idx="19">
                  <c:v>13.364233038365301</c:v>
                </c:pt>
                <c:pt idx="20">
                  <c:v>11.764448867102129</c:v>
                </c:pt>
                <c:pt idx="21">
                  <c:v>10.203002132866867</c:v>
                </c:pt>
                <c:pt idx="22">
                  <c:v>9.082817566592432</c:v>
                </c:pt>
                <c:pt idx="23">
                  <c:v>7.7280326043294165</c:v>
                </c:pt>
                <c:pt idx="24">
                  <c:v>6.7501263093946235</c:v>
                </c:pt>
                <c:pt idx="25">
                  <c:v>5.7486235250598634</c:v>
                </c:pt>
                <c:pt idx="26">
                  <c:v>5.1856834556653491</c:v>
                </c:pt>
                <c:pt idx="27">
                  <c:v>4.343690745313717</c:v>
                </c:pt>
                <c:pt idx="28">
                  <c:v>3.5943211176236587</c:v>
                </c:pt>
                <c:pt idx="29">
                  <c:v>3.0528641580506197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F6-41ED-ABF8-A51A3B5971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614648"/>
        <c:axId val="311615960"/>
      </c:scatterChart>
      <c:valAx>
        <c:axId val="311614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615960"/>
        <c:crosses val="autoZero"/>
        <c:crossBetween val="midCat"/>
      </c:valAx>
      <c:valAx>
        <c:axId val="311615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614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HETB 2 (3 mL/min)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'Sheet3 (2)'!$C$2:$C$31</c:f>
              <c:numCache>
                <c:formatCode>General</c:formatCode>
                <c:ptCount val="30"/>
                <c:pt idx="0">
                  <c:v>7.7144076996325506</c:v>
                </c:pt>
                <c:pt idx="1">
                  <c:v>15.428815399265101</c:v>
                </c:pt>
                <c:pt idx="2">
                  <c:v>23.14322309889765</c:v>
                </c:pt>
                <c:pt idx="3">
                  <c:v>30.857630798530202</c:v>
                </c:pt>
                <c:pt idx="4">
                  <c:v>38.572038498162755</c:v>
                </c:pt>
                <c:pt idx="5">
                  <c:v>46.2864461977953</c:v>
                </c:pt>
                <c:pt idx="6">
                  <c:v>54.000853897427852</c:v>
                </c:pt>
                <c:pt idx="7">
                  <c:v>61.715261597060405</c:v>
                </c:pt>
                <c:pt idx="8">
                  <c:v>69.42966929669295</c:v>
                </c:pt>
                <c:pt idx="9">
                  <c:v>77.144076996325509</c:v>
                </c:pt>
                <c:pt idx="10">
                  <c:v>84.858484695958055</c:v>
                </c:pt>
                <c:pt idx="11">
                  <c:v>92.5728923955906</c:v>
                </c:pt>
                <c:pt idx="12">
                  <c:v>100.28730009522316</c:v>
                </c:pt>
                <c:pt idx="13">
                  <c:v>108.0017077948557</c:v>
                </c:pt>
                <c:pt idx="14">
                  <c:v>115.71611549448826</c:v>
                </c:pt>
                <c:pt idx="15">
                  <c:v>123.43052319412081</c:v>
                </c:pt>
                <c:pt idx="16">
                  <c:v>131.14493089375335</c:v>
                </c:pt>
                <c:pt idx="17">
                  <c:v>138.8593385933859</c:v>
                </c:pt>
                <c:pt idx="18">
                  <c:v>146.57374629301847</c:v>
                </c:pt>
                <c:pt idx="19">
                  <c:v>154.28815399265102</c:v>
                </c:pt>
                <c:pt idx="20">
                  <c:v>162.00256169228356</c:v>
                </c:pt>
                <c:pt idx="21">
                  <c:v>169.71696939191611</c:v>
                </c:pt>
                <c:pt idx="22">
                  <c:v>177.43137709154868</c:v>
                </c:pt>
                <c:pt idx="23">
                  <c:v>185.1457847911812</c:v>
                </c:pt>
                <c:pt idx="24">
                  <c:v>192.86019249081374</c:v>
                </c:pt>
                <c:pt idx="25">
                  <c:v>200.57460019044632</c:v>
                </c:pt>
                <c:pt idx="26">
                  <c:v>208.28900789007886</c:v>
                </c:pt>
                <c:pt idx="27">
                  <c:v>216.00341558971141</c:v>
                </c:pt>
                <c:pt idx="28">
                  <c:v>223.71782328934398</c:v>
                </c:pt>
                <c:pt idx="29">
                  <c:v>231.43223098897653</c:v>
                </c:pt>
              </c:numCache>
            </c:numRef>
          </c:xVal>
          <c:yVal>
            <c:numRef>
              <c:f>'Sheet3 (2)'!$D$2:$D$31</c:f>
              <c:numCache>
                <c:formatCode>General</c:formatCode>
                <c:ptCount val="30"/>
                <c:pt idx="0">
                  <c:v>0.13760928186123358</c:v>
                </c:pt>
                <c:pt idx="1">
                  <c:v>1.7290866626936705</c:v>
                </c:pt>
                <c:pt idx="2">
                  <c:v>4.5281377647324117</c:v>
                </c:pt>
                <c:pt idx="3">
                  <c:v>8.2623374693762077</c:v>
                </c:pt>
                <c:pt idx="4">
                  <c:v>12.054242548066023</c:v>
                </c:pt>
                <c:pt idx="5">
                  <c:v>15.926216857955261</c:v>
                </c:pt>
                <c:pt idx="6">
                  <c:v>19.588793985521203</c:v>
                </c:pt>
                <c:pt idx="7">
                  <c:v>22.081198151879885</c:v>
                </c:pt>
                <c:pt idx="8">
                  <c:v>24.162850331474559</c:v>
                </c:pt>
                <c:pt idx="9">
                  <c:v>25.416979421002679</c:v>
                </c:pt>
                <c:pt idx="10">
                  <c:v>25.834912895081793</c:v>
                </c:pt>
                <c:pt idx="11">
                  <c:v>25.262007921705347</c:v>
                </c:pt>
                <c:pt idx="12">
                  <c:v>24.542838500291769</c:v>
                </c:pt>
                <c:pt idx="13">
                  <c:v>23.45567457876351</c:v>
                </c:pt>
                <c:pt idx="14">
                  <c:v>21.796416551746386</c:v>
                </c:pt>
                <c:pt idx="15">
                  <c:v>19.801221909154851</c:v>
                </c:pt>
                <c:pt idx="16">
                  <c:v>19.05853053298182</c:v>
                </c:pt>
                <c:pt idx="17">
                  <c:v>16.445640214196963</c:v>
                </c:pt>
                <c:pt idx="18">
                  <c:v>14.969617695100617</c:v>
                </c:pt>
                <c:pt idx="19">
                  <c:v>13.364233038365301</c:v>
                </c:pt>
                <c:pt idx="20">
                  <c:v>11.764448867102129</c:v>
                </c:pt>
                <c:pt idx="21">
                  <c:v>10.203002132866867</c:v>
                </c:pt>
                <c:pt idx="22">
                  <c:v>9.082817566592432</c:v>
                </c:pt>
                <c:pt idx="23">
                  <c:v>7.7280326043294165</c:v>
                </c:pt>
                <c:pt idx="24">
                  <c:v>6.7501263093946235</c:v>
                </c:pt>
                <c:pt idx="25">
                  <c:v>5.7486235250598634</c:v>
                </c:pt>
                <c:pt idx="26">
                  <c:v>5.1856834556653491</c:v>
                </c:pt>
                <c:pt idx="27">
                  <c:v>4.343690745313717</c:v>
                </c:pt>
                <c:pt idx="28">
                  <c:v>3.5943211176236587</c:v>
                </c:pt>
                <c:pt idx="29">
                  <c:v>3.0528641580506197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86-4440-9359-E416762CA5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614648"/>
        <c:axId val="311615960"/>
      </c:scatterChart>
      <c:valAx>
        <c:axId val="311614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615960"/>
        <c:crosses val="autoZero"/>
        <c:crossBetween val="midCat"/>
      </c:valAx>
      <c:valAx>
        <c:axId val="311615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614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'Sheet3 (2)'!$C$2:$C$31</c:f>
              <c:numCache>
                <c:formatCode>General</c:formatCode>
                <c:ptCount val="30"/>
                <c:pt idx="0">
                  <c:v>7.7144076996325506</c:v>
                </c:pt>
                <c:pt idx="1">
                  <c:v>15.428815399265101</c:v>
                </c:pt>
                <c:pt idx="2">
                  <c:v>23.14322309889765</c:v>
                </c:pt>
                <c:pt idx="3">
                  <c:v>30.857630798530202</c:v>
                </c:pt>
                <c:pt idx="4">
                  <c:v>38.572038498162755</c:v>
                </c:pt>
                <c:pt idx="5">
                  <c:v>46.2864461977953</c:v>
                </c:pt>
                <c:pt idx="6">
                  <c:v>54.000853897427852</c:v>
                </c:pt>
                <c:pt idx="7">
                  <c:v>61.715261597060405</c:v>
                </c:pt>
                <c:pt idx="8">
                  <c:v>69.42966929669295</c:v>
                </c:pt>
                <c:pt idx="9">
                  <c:v>77.144076996325509</c:v>
                </c:pt>
                <c:pt idx="10">
                  <c:v>84.858484695958055</c:v>
                </c:pt>
                <c:pt idx="11">
                  <c:v>92.5728923955906</c:v>
                </c:pt>
                <c:pt idx="12">
                  <c:v>100.28730009522316</c:v>
                </c:pt>
                <c:pt idx="13">
                  <c:v>108.0017077948557</c:v>
                </c:pt>
                <c:pt idx="14">
                  <c:v>115.71611549448826</c:v>
                </c:pt>
                <c:pt idx="15">
                  <c:v>123.43052319412081</c:v>
                </c:pt>
                <c:pt idx="16">
                  <c:v>131.14493089375335</c:v>
                </c:pt>
                <c:pt idx="17">
                  <c:v>138.8593385933859</c:v>
                </c:pt>
                <c:pt idx="18">
                  <c:v>146.57374629301847</c:v>
                </c:pt>
                <c:pt idx="19">
                  <c:v>154.28815399265102</c:v>
                </c:pt>
                <c:pt idx="20">
                  <c:v>162.00256169228356</c:v>
                </c:pt>
                <c:pt idx="21">
                  <c:v>169.71696939191611</c:v>
                </c:pt>
                <c:pt idx="22">
                  <c:v>177.43137709154868</c:v>
                </c:pt>
                <c:pt idx="23">
                  <c:v>185.1457847911812</c:v>
                </c:pt>
                <c:pt idx="24">
                  <c:v>192.86019249081374</c:v>
                </c:pt>
                <c:pt idx="25">
                  <c:v>200.57460019044632</c:v>
                </c:pt>
                <c:pt idx="26">
                  <c:v>208.28900789007886</c:v>
                </c:pt>
                <c:pt idx="27">
                  <c:v>216.00341558971141</c:v>
                </c:pt>
                <c:pt idx="28">
                  <c:v>223.71782328934398</c:v>
                </c:pt>
                <c:pt idx="29">
                  <c:v>231.43223098897653</c:v>
                </c:pt>
              </c:numCache>
            </c:numRef>
          </c:xVal>
          <c:yVal>
            <c:numRef>
              <c:f>'Sheet3 (2)'!$F$2:$F$31</c:f>
              <c:numCache>
                <c:formatCode>General</c:formatCode>
                <c:ptCount val="30"/>
                <c:pt idx="0">
                  <c:v>3.3904587825937992E-2</c:v>
                </c:pt>
                <c:pt idx="1">
                  <c:v>0.42601756088715365</c:v>
                </c:pt>
                <c:pt idx="2">
                  <c:v>1.1156561712685353</c:v>
                </c:pt>
                <c:pt idx="3">
                  <c:v>2.0356995007102108</c:v>
                </c:pt>
                <c:pt idx="4">
                  <c:v>2.9699604533812902</c:v>
                </c:pt>
                <c:pt idx="5">
                  <c:v>3.9239491035204348</c:v>
                </c:pt>
                <c:pt idx="6">
                  <c:v>4.8263458474846503</c:v>
                </c:pt>
                <c:pt idx="7">
                  <c:v>5.4404318656157251</c:v>
                </c:pt>
                <c:pt idx="8">
                  <c:v>5.9533155765945667</c:v>
                </c:pt>
                <c:pt idx="9">
                  <c:v>6.2623116652730042</c:v>
                </c:pt>
                <c:pt idx="10">
                  <c:v>6.3652833688213422</c:v>
                </c:pt>
                <c:pt idx="11">
                  <c:v>6.224129322211712</c:v>
                </c:pt>
                <c:pt idx="12">
                  <c:v>6.0469382019598532</c:v>
                </c:pt>
                <c:pt idx="13">
                  <c:v>5.7790794924302471</c:v>
                </c:pt>
                <c:pt idx="14">
                  <c:v>5.370266520354539</c:v>
                </c:pt>
                <c:pt idx="15">
                  <c:v>4.8786844767987798</c:v>
                </c:pt>
                <c:pt idx="16">
                  <c:v>4.6956979467446684</c:v>
                </c:pt>
                <c:pt idx="17">
                  <c:v>4.0519261888038187</c:v>
                </c:pt>
                <c:pt idx="18">
                  <c:v>3.6882593310534153</c:v>
                </c:pt>
                <c:pt idx="19">
                  <c:v>3.292719841619967</c:v>
                </c:pt>
                <c:pt idx="20">
                  <c:v>2.8985602166040194</c:v>
                </c:pt>
                <c:pt idx="21">
                  <c:v>2.5138462843724074</c:v>
                </c:pt>
                <c:pt idx="22">
                  <c:v>2.2378518492963591</c:v>
                </c:pt>
                <c:pt idx="23">
                  <c:v>1.9040558646285066</c:v>
                </c:pt>
                <c:pt idx="24">
                  <c:v>1.6631163770175719</c:v>
                </c:pt>
                <c:pt idx="25">
                  <c:v>1.4163631155359782</c:v>
                </c:pt>
                <c:pt idx="26">
                  <c:v>1.2776642518737678</c:v>
                </c:pt>
                <c:pt idx="27">
                  <c:v>1.0702115611046674</c:v>
                </c:pt>
                <c:pt idx="28">
                  <c:v>0.88557962340057583</c:v>
                </c:pt>
                <c:pt idx="29">
                  <c:v>0.75217383280629235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02-489D-9F12-6AD4735289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614648"/>
        <c:axId val="311615960"/>
      </c:scatterChart>
      <c:valAx>
        <c:axId val="311614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615960"/>
        <c:crosses val="autoZero"/>
        <c:crossBetween val="midCat"/>
      </c:valAx>
      <c:valAx>
        <c:axId val="311615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614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HETB 2 (3 mL/min)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'Sheet3 redo'!$C$2:$C$31</c:f>
              <c:numCache>
                <c:formatCode>General</c:formatCode>
                <c:ptCount val="30"/>
                <c:pt idx="0">
                  <c:v>7.7144076996325506</c:v>
                </c:pt>
                <c:pt idx="1">
                  <c:v>15.428815399265101</c:v>
                </c:pt>
                <c:pt idx="2">
                  <c:v>23.14322309889765</c:v>
                </c:pt>
                <c:pt idx="3">
                  <c:v>30.857630798530202</c:v>
                </c:pt>
                <c:pt idx="4">
                  <c:v>38.572038498162755</c:v>
                </c:pt>
                <c:pt idx="5">
                  <c:v>46.2864461977953</c:v>
                </c:pt>
                <c:pt idx="6">
                  <c:v>54.000853897427852</c:v>
                </c:pt>
                <c:pt idx="7">
                  <c:v>61.715261597060405</c:v>
                </c:pt>
                <c:pt idx="8">
                  <c:v>69.42966929669295</c:v>
                </c:pt>
                <c:pt idx="9">
                  <c:v>77.144076996325509</c:v>
                </c:pt>
                <c:pt idx="10">
                  <c:v>84.858484695958055</c:v>
                </c:pt>
                <c:pt idx="11">
                  <c:v>92.5728923955906</c:v>
                </c:pt>
                <c:pt idx="12">
                  <c:v>100.28730009522316</c:v>
                </c:pt>
                <c:pt idx="13">
                  <c:v>108.0017077948557</c:v>
                </c:pt>
                <c:pt idx="14">
                  <c:v>115.71611549448826</c:v>
                </c:pt>
                <c:pt idx="15">
                  <c:v>123.43052319412081</c:v>
                </c:pt>
                <c:pt idx="16">
                  <c:v>131.14493089375335</c:v>
                </c:pt>
                <c:pt idx="17">
                  <c:v>138.8593385933859</c:v>
                </c:pt>
                <c:pt idx="18">
                  <c:v>146.57374629301847</c:v>
                </c:pt>
                <c:pt idx="19">
                  <c:v>154.28815399265102</c:v>
                </c:pt>
                <c:pt idx="20">
                  <c:v>162.00256169228356</c:v>
                </c:pt>
                <c:pt idx="21">
                  <c:v>169.71696939191611</c:v>
                </c:pt>
                <c:pt idx="22">
                  <c:v>177.43137709154868</c:v>
                </c:pt>
                <c:pt idx="23">
                  <c:v>185.1457847911812</c:v>
                </c:pt>
                <c:pt idx="24">
                  <c:v>192.86019249081374</c:v>
                </c:pt>
                <c:pt idx="25">
                  <c:v>200.57460019044632</c:v>
                </c:pt>
                <c:pt idx="26">
                  <c:v>208.28900789007886</c:v>
                </c:pt>
                <c:pt idx="27">
                  <c:v>216.00341558971141</c:v>
                </c:pt>
                <c:pt idx="28">
                  <c:v>223.71782328934398</c:v>
                </c:pt>
                <c:pt idx="29">
                  <c:v>231.43223098897653</c:v>
                </c:pt>
              </c:numCache>
            </c:numRef>
          </c:xVal>
          <c:yVal>
            <c:numRef>
              <c:f>'Sheet3 redo'!$D$2:$D$31</c:f>
              <c:numCache>
                <c:formatCode>General</c:formatCode>
                <c:ptCount val="30"/>
                <c:pt idx="0">
                  <c:v>0.13760928186123358</c:v>
                </c:pt>
                <c:pt idx="1">
                  <c:v>1.7290866626936705</c:v>
                </c:pt>
                <c:pt idx="2">
                  <c:v>4.5281377647324117</c:v>
                </c:pt>
                <c:pt idx="3">
                  <c:v>8.2623374693762077</c:v>
                </c:pt>
                <c:pt idx="4">
                  <c:v>12.054242548066023</c:v>
                </c:pt>
                <c:pt idx="5">
                  <c:v>15.926216857955261</c:v>
                </c:pt>
                <c:pt idx="6">
                  <c:v>19.588793985521203</c:v>
                </c:pt>
                <c:pt idx="7">
                  <c:v>22.081198151879885</c:v>
                </c:pt>
                <c:pt idx="8">
                  <c:v>24.162850331474559</c:v>
                </c:pt>
                <c:pt idx="9">
                  <c:v>25.416979421002679</c:v>
                </c:pt>
                <c:pt idx="10">
                  <c:v>25.834912895081793</c:v>
                </c:pt>
                <c:pt idx="11">
                  <c:v>25.262007921705347</c:v>
                </c:pt>
                <c:pt idx="12">
                  <c:v>24.542838500291769</c:v>
                </c:pt>
                <c:pt idx="13">
                  <c:v>23.45567457876351</c:v>
                </c:pt>
                <c:pt idx="14">
                  <c:v>21.796416551746386</c:v>
                </c:pt>
                <c:pt idx="15">
                  <c:v>19.801221909154851</c:v>
                </c:pt>
                <c:pt idx="16">
                  <c:v>19.05853053298182</c:v>
                </c:pt>
                <c:pt idx="17">
                  <c:v>16.445640214196963</c:v>
                </c:pt>
                <c:pt idx="18">
                  <c:v>14.969617695100617</c:v>
                </c:pt>
                <c:pt idx="19">
                  <c:v>13.364233038365301</c:v>
                </c:pt>
                <c:pt idx="20">
                  <c:v>11.764448867102129</c:v>
                </c:pt>
                <c:pt idx="21">
                  <c:v>10.203002132866867</c:v>
                </c:pt>
                <c:pt idx="22">
                  <c:v>9.082817566592432</c:v>
                </c:pt>
                <c:pt idx="23">
                  <c:v>7.7280326043294165</c:v>
                </c:pt>
                <c:pt idx="24">
                  <c:v>6.7501263093946235</c:v>
                </c:pt>
                <c:pt idx="25">
                  <c:v>5.7486235250598634</c:v>
                </c:pt>
                <c:pt idx="26">
                  <c:v>5.1856834556653491</c:v>
                </c:pt>
                <c:pt idx="27">
                  <c:v>4.343690745313717</c:v>
                </c:pt>
                <c:pt idx="28">
                  <c:v>3.5943211176236587</c:v>
                </c:pt>
                <c:pt idx="29">
                  <c:v>3.0528641580506197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454-4D68-A0F5-C8FB7CBE8D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614648"/>
        <c:axId val="311615960"/>
      </c:scatterChart>
      <c:valAx>
        <c:axId val="311614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615960"/>
        <c:crosses val="autoZero"/>
        <c:crossBetween val="midCat"/>
      </c:valAx>
      <c:valAx>
        <c:axId val="311615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614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'Sheet3 redo'!$C$2:$C$31</c:f>
              <c:numCache>
                <c:formatCode>General</c:formatCode>
                <c:ptCount val="30"/>
                <c:pt idx="0">
                  <c:v>7.7144076996325506</c:v>
                </c:pt>
                <c:pt idx="1">
                  <c:v>15.428815399265101</c:v>
                </c:pt>
                <c:pt idx="2">
                  <c:v>23.14322309889765</c:v>
                </c:pt>
                <c:pt idx="3">
                  <c:v>30.857630798530202</c:v>
                </c:pt>
                <c:pt idx="4">
                  <c:v>38.572038498162755</c:v>
                </c:pt>
                <c:pt idx="5">
                  <c:v>46.2864461977953</c:v>
                </c:pt>
                <c:pt idx="6">
                  <c:v>54.000853897427852</c:v>
                </c:pt>
                <c:pt idx="7">
                  <c:v>61.715261597060405</c:v>
                </c:pt>
                <c:pt idx="8">
                  <c:v>69.42966929669295</c:v>
                </c:pt>
                <c:pt idx="9">
                  <c:v>77.144076996325509</c:v>
                </c:pt>
                <c:pt idx="10">
                  <c:v>84.858484695958055</c:v>
                </c:pt>
                <c:pt idx="11">
                  <c:v>92.5728923955906</c:v>
                </c:pt>
                <c:pt idx="12">
                  <c:v>100.28730009522316</c:v>
                </c:pt>
                <c:pt idx="13">
                  <c:v>108.0017077948557</c:v>
                </c:pt>
                <c:pt idx="14">
                  <c:v>115.71611549448826</c:v>
                </c:pt>
                <c:pt idx="15">
                  <c:v>123.43052319412081</c:v>
                </c:pt>
                <c:pt idx="16">
                  <c:v>131.14493089375335</c:v>
                </c:pt>
                <c:pt idx="17">
                  <c:v>138.8593385933859</c:v>
                </c:pt>
                <c:pt idx="18">
                  <c:v>146.57374629301847</c:v>
                </c:pt>
                <c:pt idx="19">
                  <c:v>154.28815399265102</c:v>
                </c:pt>
                <c:pt idx="20">
                  <c:v>162.00256169228356</c:v>
                </c:pt>
                <c:pt idx="21">
                  <c:v>169.71696939191611</c:v>
                </c:pt>
                <c:pt idx="22">
                  <c:v>177.43137709154868</c:v>
                </c:pt>
                <c:pt idx="23">
                  <c:v>185.1457847911812</c:v>
                </c:pt>
                <c:pt idx="24">
                  <c:v>192.86019249081374</c:v>
                </c:pt>
                <c:pt idx="25">
                  <c:v>200.57460019044632</c:v>
                </c:pt>
                <c:pt idx="26">
                  <c:v>208.28900789007886</c:v>
                </c:pt>
                <c:pt idx="27">
                  <c:v>216.00341558971141</c:v>
                </c:pt>
                <c:pt idx="28">
                  <c:v>223.71782328934398</c:v>
                </c:pt>
                <c:pt idx="29">
                  <c:v>231.43223098897653</c:v>
                </c:pt>
              </c:numCache>
            </c:numRef>
          </c:xVal>
          <c:yVal>
            <c:numRef>
              <c:f>'Sheet3 redo'!$F$2:$F$31</c:f>
              <c:numCache>
                <c:formatCode>General</c:formatCode>
                <c:ptCount val="30"/>
                <c:pt idx="0">
                  <c:v>3.3904587825937992E-2</c:v>
                </c:pt>
                <c:pt idx="1">
                  <c:v>0.42601756088715365</c:v>
                </c:pt>
                <c:pt idx="2">
                  <c:v>1.1156561712685353</c:v>
                </c:pt>
                <c:pt idx="3">
                  <c:v>2.0356995007102108</c:v>
                </c:pt>
                <c:pt idx="4">
                  <c:v>2.9699604533812902</c:v>
                </c:pt>
                <c:pt idx="5">
                  <c:v>3.9239491035204348</c:v>
                </c:pt>
                <c:pt idx="6">
                  <c:v>4.8263458474846503</c:v>
                </c:pt>
                <c:pt idx="7">
                  <c:v>5.4404318656157251</c:v>
                </c:pt>
                <c:pt idx="8">
                  <c:v>5.9533155765945667</c:v>
                </c:pt>
                <c:pt idx="9">
                  <c:v>6.2623116652730042</c:v>
                </c:pt>
                <c:pt idx="10">
                  <c:v>6.3652833688213422</c:v>
                </c:pt>
                <c:pt idx="11">
                  <c:v>6.224129322211712</c:v>
                </c:pt>
                <c:pt idx="12">
                  <c:v>6.0469382019598532</c:v>
                </c:pt>
                <c:pt idx="13">
                  <c:v>5.7790794924302471</c:v>
                </c:pt>
                <c:pt idx="14">
                  <c:v>5.370266520354539</c:v>
                </c:pt>
                <c:pt idx="15">
                  <c:v>4.8786844767987798</c:v>
                </c:pt>
                <c:pt idx="16">
                  <c:v>4.6956979467446684</c:v>
                </c:pt>
                <c:pt idx="17">
                  <c:v>4.0519261888038187</c:v>
                </c:pt>
                <c:pt idx="18">
                  <c:v>3.6882593310534153</c:v>
                </c:pt>
                <c:pt idx="19">
                  <c:v>3.292719841619967</c:v>
                </c:pt>
                <c:pt idx="20">
                  <c:v>2.8985602166040194</c:v>
                </c:pt>
                <c:pt idx="21">
                  <c:v>2.5138462843724074</c:v>
                </c:pt>
                <c:pt idx="22">
                  <c:v>2.2378518492963591</c:v>
                </c:pt>
                <c:pt idx="23">
                  <c:v>1.9040558646285066</c:v>
                </c:pt>
                <c:pt idx="24">
                  <c:v>1.6631163770175719</c:v>
                </c:pt>
                <c:pt idx="25">
                  <c:v>1.4163631155359782</c:v>
                </c:pt>
                <c:pt idx="26">
                  <c:v>1.2776642518737678</c:v>
                </c:pt>
                <c:pt idx="27">
                  <c:v>1.0702115611046674</c:v>
                </c:pt>
                <c:pt idx="28">
                  <c:v>0.88557962340057583</c:v>
                </c:pt>
                <c:pt idx="29">
                  <c:v>0.75217383280629235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45-4F7D-B308-79C93520DC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614648"/>
        <c:axId val="311615960"/>
      </c:scatterChart>
      <c:valAx>
        <c:axId val="311614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615960"/>
        <c:crosses val="autoZero"/>
        <c:crossBetween val="midCat"/>
      </c:valAx>
      <c:valAx>
        <c:axId val="311615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614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607483</xdr:colOff>
      <xdr:row>45</xdr:row>
      <xdr:rowOff>148167</xdr:rowOff>
    </xdr:from>
    <xdr:to>
      <xdr:col>17</xdr:col>
      <xdr:colOff>946149</xdr:colOff>
      <xdr:row>61</xdr:row>
      <xdr:rowOff>46567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D70B3FC-484A-463E-95AD-8B2C0904BE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335824</xdr:colOff>
      <xdr:row>18</xdr:row>
      <xdr:rowOff>52795</xdr:rowOff>
    </xdr:from>
    <xdr:to>
      <xdr:col>34</xdr:col>
      <xdr:colOff>148045</xdr:colOff>
      <xdr:row>33</xdr:row>
      <xdr:rowOff>52794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BCBA7FA-85A7-4E43-892D-F853A5B53D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248737</xdr:colOff>
      <xdr:row>1</xdr:row>
      <xdr:rowOff>104503</xdr:rowOff>
    </xdr:from>
    <xdr:to>
      <xdr:col>38</xdr:col>
      <xdr:colOff>553537</xdr:colOff>
      <xdr:row>16</xdr:row>
      <xdr:rowOff>118110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CC59E6-9E78-4AF1-B7EE-5AA520037E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234043</xdr:colOff>
      <xdr:row>19</xdr:row>
      <xdr:rowOff>157843</xdr:rowOff>
    </xdr:from>
    <xdr:to>
      <xdr:col>38</xdr:col>
      <xdr:colOff>541565</xdr:colOff>
      <xdr:row>34</xdr:row>
      <xdr:rowOff>157843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72BBE3A-494B-43AB-A684-0BC7C69C54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248737</xdr:colOff>
      <xdr:row>1</xdr:row>
      <xdr:rowOff>104503</xdr:rowOff>
    </xdr:from>
    <xdr:to>
      <xdr:col>38</xdr:col>
      <xdr:colOff>553537</xdr:colOff>
      <xdr:row>16</xdr:row>
      <xdr:rowOff>118110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CC59E6-9E78-4AF1-B7EE-5AA520037E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234043</xdr:colOff>
      <xdr:row>19</xdr:row>
      <xdr:rowOff>157843</xdr:rowOff>
    </xdr:from>
    <xdr:to>
      <xdr:col>38</xdr:col>
      <xdr:colOff>541565</xdr:colOff>
      <xdr:row>34</xdr:row>
      <xdr:rowOff>157843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72BBE3A-494B-43AB-A684-0BC7C69C54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G92"/>
  <sheetViews>
    <sheetView zoomScaleNormal="100" workbookViewId="0">
      <selection activeCell="X102" sqref="X102"/>
    </sheetView>
  </sheetViews>
  <sheetFormatPr defaultColWidth="9.140625" defaultRowHeight="15" x14ac:dyDescent="0.25"/>
  <cols>
    <col min="1" max="1" width="4" customWidth="1"/>
    <col min="2" max="2" width="21.140625" customWidth="1"/>
    <col min="3" max="3" width="5.85546875" customWidth="1"/>
    <col min="4" max="4" width="19.5703125" customWidth="1"/>
    <col min="5" max="5" width="11" customWidth="1"/>
    <col min="6" max="6" width="4.28515625" customWidth="1"/>
    <col min="7" max="7" width="8.7109375" customWidth="1"/>
    <col min="8" max="8" width="9" customWidth="1"/>
    <col min="9" max="9" width="11.140625" customWidth="1"/>
    <col min="10" max="10" width="9.7109375" customWidth="1"/>
    <col min="11" max="11" width="9" customWidth="1"/>
    <col min="12" max="12" width="11.140625" customWidth="1"/>
    <col min="13" max="13" width="9.7109375" customWidth="1"/>
    <col min="14" max="14" width="9" customWidth="1"/>
    <col min="15" max="15" width="11.140625" customWidth="1"/>
    <col min="16" max="16" width="10.7109375" customWidth="1"/>
    <col min="17" max="17" width="9" customWidth="1"/>
    <col min="18" max="18" width="11.140625" customWidth="1"/>
    <col min="19" max="19" width="7.7109375" customWidth="1"/>
    <col min="20" max="20" width="9" customWidth="1"/>
    <col min="21" max="21" width="15.140625" customWidth="1"/>
    <col min="22" max="22" width="7.7109375" customWidth="1"/>
    <col min="23" max="23" width="9" customWidth="1"/>
    <col min="24" max="24" width="15.140625" customWidth="1"/>
    <col min="25" max="25" width="10.7109375" customWidth="1"/>
    <col min="26" max="26" width="9" customWidth="1"/>
    <col min="27" max="27" width="15.140625" customWidth="1"/>
    <col min="28" max="28" width="10.7109375" customWidth="1"/>
    <col min="29" max="29" width="9" customWidth="1"/>
    <col min="30" max="30" width="15.140625" customWidth="1"/>
    <col min="31" max="31" width="10.7109375" customWidth="1"/>
    <col min="32" max="32" width="9" customWidth="1"/>
    <col min="33" max="33" width="15.28515625" customWidth="1"/>
  </cols>
  <sheetData>
    <row r="1" spans="1:33" ht="18" customHeight="1" x14ac:dyDescent="0.25">
      <c r="A1" s="63" t="s">
        <v>7</v>
      </c>
      <c r="B1" s="64"/>
      <c r="C1" s="64"/>
      <c r="D1" s="64"/>
      <c r="E1" s="64"/>
      <c r="F1" s="65"/>
      <c r="G1" s="63" t="s">
        <v>51</v>
      </c>
      <c r="H1" s="64"/>
      <c r="I1" s="65"/>
      <c r="J1" s="63" t="s">
        <v>55</v>
      </c>
      <c r="K1" s="64"/>
      <c r="L1" s="65"/>
      <c r="M1" s="63" t="s">
        <v>83</v>
      </c>
      <c r="N1" s="64"/>
      <c r="O1" s="65"/>
      <c r="P1" s="63" t="s">
        <v>20</v>
      </c>
      <c r="Q1" s="64"/>
      <c r="R1" s="65"/>
      <c r="S1" s="63" t="s">
        <v>31</v>
      </c>
      <c r="T1" s="64"/>
      <c r="U1" s="65"/>
      <c r="V1" s="63" t="s">
        <v>65</v>
      </c>
      <c r="W1" s="64"/>
      <c r="X1" s="65"/>
      <c r="Y1" s="63" t="s">
        <v>64</v>
      </c>
      <c r="Z1" s="64"/>
      <c r="AA1" s="65"/>
      <c r="AB1" s="63" t="s">
        <v>40</v>
      </c>
      <c r="AC1" s="64"/>
      <c r="AD1" s="65"/>
      <c r="AE1" s="63" t="s">
        <v>72</v>
      </c>
      <c r="AF1" s="64"/>
      <c r="AG1" s="65"/>
    </row>
    <row r="2" spans="1:33" ht="18" customHeight="1" x14ac:dyDescent="0.25">
      <c r="A2" s="7" t="s">
        <v>71</v>
      </c>
      <c r="B2" s="7" t="s">
        <v>41</v>
      </c>
      <c r="C2" s="7" t="s">
        <v>8</v>
      </c>
      <c r="D2" s="7" t="s">
        <v>67</v>
      </c>
      <c r="E2" s="7" t="s">
        <v>39</v>
      </c>
      <c r="F2" s="7" t="s">
        <v>81</v>
      </c>
      <c r="G2" s="7" t="s">
        <v>62</v>
      </c>
      <c r="H2" s="7" t="s">
        <v>60</v>
      </c>
      <c r="I2" s="7" t="s">
        <v>76</v>
      </c>
      <c r="J2" s="7" t="s">
        <v>62</v>
      </c>
      <c r="K2" s="7" t="s">
        <v>60</v>
      </c>
      <c r="L2" s="7" t="s">
        <v>76</v>
      </c>
      <c r="M2" s="7" t="s">
        <v>62</v>
      </c>
      <c r="N2" s="7" t="s">
        <v>60</v>
      </c>
      <c r="O2" s="7" t="s">
        <v>76</v>
      </c>
      <c r="P2" s="7" t="s">
        <v>62</v>
      </c>
      <c r="Q2" s="7" t="s">
        <v>60</v>
      </c>
      <c r="R2" s="7" t="s">
        <v>76</v>
      </c>
      <c r="S2" s="7" t="s">
        <v>62</v>
      </c>
      <c r="T2" s="7" t="s">
        <v>60</v>
      </c>
      <c r="U2" s="7" t="s">
        <v>59</v>
      </c>
      <c r="V2" s="7" t="s">
        <v>62</v>
      </c>
      <c r="W2" s="7" t="s">
        <v>60</v>
      </c>
      <c r="X2" s="7" t="s">
        <v>59</v>
      </c>
      <c r="Y2" s="7" t="s">
        <v>62</v>
      </c>
      <c r="Z2" s="7" t="s">
        <v>60</v>
      </c>
      <c r="AA2" s="7" t="s">
        <v>59</v>
      </c>
      <c r="AB2" s="7" t="s">
        <v>62</v>
      </c>
      <c r="AC2" s="7" t="s">
        <v>60</v>
      </c>
      <c r="AD2" s="7" t="s">
        <v>59</v>
      </c>
      <c r="AE2" s="7" t="s">
        <v>62</v>
      </c>
      <c r="AF2" s="7" t="s">
        <v>60</v>
      </c>
      <c r="AG2" s="7" t="s">
        <v>59</v>
      </c>
    </row>
    <row r="3" spans="1:33" x14ac:dyDescent="0.25">
      <c r="A3" s="6"/>
      <c r="B3" s="5">
        <v>44060.430601851898</v>
      </c>
      <c r="C3" s="1" t="s">
        <v>71</v>
      </c>
      <c r="D3" s="6" t="s">
        <v>14</v>
      </c>
      <c r="E3" s="2" t="s">
        <v>7</v>
      </c>
      <c r="F3" s="6" t="b">
        <v>0</v>
      </c>
      <c r="G3" s="4">
        <v>1649.2294999999999</v>
      </c>
      <c r="H3" s="4">
        <v>10.016047654450601</v>
      </c>
      <c r="I3" s="4"/>
      <c r="J3" s="1">
        <v>610.46050000000002</v>
      </c>
      <c r="K3" s="1">
        <v>14.5054139488247</v>
      </c>
      <c r="L3" s="1"/>
      <c r="M3" s="4">
        <v>148.24549999999999</v>
      </c>
      <c r="N3" s="4">
        <v>25.411992618885002</v>
      </c>
      <c r="O3" s="4"/>
      <c r="P3" s="1">
        <v>471.69099999999997</v>
      </c>
      <c r="Q3" s="1">
        <v>18.816091239056899</v>
      </c>
      <c r="R3" s="1"/>
      <c r="S3" s="4">
        <v>303.3895</v>
      </c>
      <c r="T3" s="4">
        <v>25.813676439503102</v>
      </c>
      <c r="U3" s="4"/>
      <c r="V3" s="1">
        <v>40.0505</v>
      </c>
      <c r="W3" s="1">
        <v>61.236211378805201</v>
      </c>
      <c r="X3" s="1"/>
      <c r="Y3" s="4">
        <v>10.481999999999999</v>
      </c>
      <c r="Z3" s="4">
        <v>129.171406132036</v>
      </c>
      <c r="AA3" s="4"/>
      <c r="AB3" s="1">
        <v>2.496</v>
      </c>
      <c r="AC3" s="1">
        <v>255.47975959085099</v>
      </c>
      <c r="AD3" s="1"/>
      <c r="AE3" s="4">
        <v>6.9880000000000004</v>
      </c>
      <c r="AF3" s="4">
        <v>167.75971154076399</v>
      </c>
      <c r="AG3" s="4"/>
    </row>
    <row r="4" spans="1:33" x14ac:dyDescent="0.25">
      <c r="A4" s="6"/>
      <c r="B4" s="5">
        <v>44060.434479166703</v>
      </c>
      <c r="C4" s="1" t="s">
        <v>71</v>
      </c>
      <c r="D4" s="6" t="s">
        <v>14</v>
      </c>
      <c r="E4" s="2" t="s">
        <v>7</v>
      </c>
      <c r="F4" s="6" t="b">
        <v>0</v>
      </c>
      <c r="G4" s="4">
        <v>1534.9190000000001</v>
      </c>
      <c r="H4" s="4">
        <v>10.099098019261</v>
      </c>
      <c r="I4" s="4"/>
      <c r="J4" s="1">
        <v>546.56700000000001</v>
      </c>
      <c r="K4" s="1">
        <v>19.1099810251789</v>
      </c>
      <c r="L4" s="1"/>
      <c r="M4" s="4">
        <v>122.288</v>
      </c>
      <c r="N4" s="4">
        <v>32.854545882608001</v>
      </c>
      <c r="O4" s="4"/>
      <c r="P4" s="1">
        <v>500.64499999999998</v>
      </c>
      <c r="Q4" s="1">
        <v>20.224450148023699</v>
      </c>
      <c r="R4" s="1"/>
      <c r="S4" s="4">
        <v>318.90899999999999</v>
      </c>
      <c r="T4" s="4">
        <v>20.584271805237901</v>
      </c>
      <c r="U4" s="4"/>
      <c r="V4" s="1">
        <v>45.555999999999997</v>
      </c>
      <c r="W4" s="1">
        <v>68.949102726838802</v>
      </c>
      <c r="X4" s="1"/>
      <c r="Y4" s="4">
        <v>9.484</v>
      </c>
      <c r="Z4" s="4">
        <v>110.53653142076099</v>
      </c>
      <c r="AA4" s="4"/>
      <c r="AB4" s="1">
        <v>3.9935</v>
      </c>
      <c r="AC4" s="1">
        <v>188.49737286791799</v>
      </c>
      <c r="AD4" s="1"/>
      <c r="AE4" s="4">
        <v>9.9819999999999993</v>
      </c>
      <c r="AF4" s="4">
        <v>141.441490601037</v>
      </c>
      <c r="AG4" s="4"/>
    </row>
    <row r="5" spans="1:33" x14ac:dyDescent="0.25">
      <c r="A5" s="6"/>
      <c r="B5" s="5">
        <v>44060.4383564815</v>
      </c>
      <c r="C5" s="1" t="s">
        <v>52</v>
      </c>
      <c r="D5" s="6" t="s">
        <v>68</v>
      </c>
      <c r="E5" s="2" t="s">
        <v>22</v>
      </c>
      <c r="F5" s="6" t="b">
        <v>0</v>
      </c>
      <c r="G5" s="4">
        <v>1671.693</v>
      </c>
      <c r="H5" s="4">
        <v>9.7510654179668403</v>
      </c>
      <c r="I5" s="4"/>
      <c r="J5" s="1">
        <v>915.44299999999998</v>
      </c>
      <c r="K5" s="1">
        <v>12.8801097354009</v>
      </c>
      <c r="L5" s="1"/>
      <c r="M5" s="4">
        <v>443.73899999999998</v>
      </c>
      <c r="N5" s="4">
        <v>18.8720768199486</v>
      </c>
      <c r="O5" s="4"/>
      <c r="P5" s="1">
        <v>3520.2964999999999</v>
      </c>
      <c r="Q5" s="1">
        <v>4.9752911548115097</v>
      </c>
      <c r="R5" s="1"/>
      <c r="S5" s="4">
        <v>307.89850000000001</v>
      </c>
      <c r="T5" s="4">
        <v>27.0027513956353</v>
      </c>
      <c r="U5" s="4">
        <v>100</v>
      </c>
      <c r="V5" s="1">
        <v>180.73099999999999</v>
      </c>
      <c r="W5" s="1">
        <v>27.990107025048999</v>
      </c>
      <c r="X5" s="1">
        <v>100</v>
      </c>
      <c r="Y5" s="4">
        <v>589923.51549999998</v>
      </c>
      <c r="Z5" s="4">
        <v>0.70817171263840095</v>
      </c>
      <c r="AA5" s="4">
        <v>100</v>
      </c>
      <c r="AB5" s="1">
        <v>168627.8665</v>
      </c>
      <c r="AC5" s="1">
        <v>1.1368796278355999</v>
      </c>
      <c r="AD5" s="1">
        <v>100</v>
      </c>
      <c r="AE5" s="4">
        <v>280106.255</v>
      </c>
      <c r="AF5" s="4">
        <v>0.850549265764867</v>
      </c>
      <c r="AG5" s="4">
        <v>100</v>
      </c>
    </row>
    <row r="6" spans="1:33" x14ac:dyDescent="0.25">
      <c r="A6" s="6"/>
      <c r="B6" s="5">
        <v>44060.442222222198</v>
      </c>
      <c r="C6" s="1" t="s">
        <v>71</v>
      </c>
      <c r="D6" s="6" t="s">
        <v>14</v>
      </c>
      <c r="E6" s="2" t="s">
        <v>7</v>
      </c>
      <c r="F6" s="6" t="b">
        <v>0</v>
      </c>
      <c r="G6" s="4">
        <v>1498.4715000000001</v>
      </c>
      <c r="H6" s="4">
        <v>7.66083768012001</v>
      </c>
      <c r="I6" s="4"/>
      <c r="J6" s="1">
        <v>573.51900000000001</v>
      </c>
      <c r="K6" s="1">
        <v>17.328756212946999</v>
      </c>
      <c r="L6" s="1"/>
      <c r="M6" s="4">
        <v>138.761</v>
      </c>
      <c r="N6" s="4">
        <v>32.753494848515103</v>
      </c>
      <c r="O6" s="4"/>
      <c r="P6" s="1">
        <v>487.16300000000001</v>
      </c>
      <c r="Q6" s="1">
        <v>15.501369885219299</v>
      </c>
      <c r="R6" s="1"/>
      <c r="S6" s="4">
        <v>283.36200000000002</v>
      </c>
      <c r="T6" s="4">
        <v>27.2059724696012</v>
      </c>
      <c r="U6" s="4">
        <v>92.030977741041298</v>
      </c>
      <c r="V6" s="1">
        <v>42.052500000000002</v>
      </c>
      <c r="W6" s="1">
        <v>63.986813918212903</v>
      </c>
      <c r="X6" s="1">
        <v>23.268006042128899</v>
      </c>
      <c r="Y6" s="4">
        <v>48.417000000000002</v>
      </c>
      <c r="Z6" s="4">
        <v>70.566265778377002</v>
      </c>
      <c r="AA6" s="4">
        <v>8.2073351422452308E-3</v>
      </c>
      <c r="AB6" s="1">
        <v>15.973000000000001</v>
      </c>
      <c r="AC6" s="1">
        <v>89.320535873770396</v>
      </c>
      <c r="AD6" s="1">
        <v>9.4723371240660308E-3</v>
      </c>
      <c r="AE6" s="4">
        <v>17.470500000000001</v>
      </c>
      <c r="AF6" s="4">
        <v>126.94721056048201</v>
      </c>
      <c r="AG6" s="4">
        <v>6.2370974186206603E-3</v>
      </c>
    </row>
    <row r="7" spans="1:33" x14ac:dyDescent="0.25">
      <c r="A7" s="6"/>
      <c r="B7" s="5">
        <v>44060.446099537003</v>
      </c>
      <c r="C7" s="1" t="s">
        <v>6</v>
      </c>
      <c r="D7" s="6" t="s">
        <v>53</v>
      </c>
      <c r="E7" s="2" t="s">
        <v>44</v>
      </c>
      <c r="F7" s="6" t="b">
        <v>0</v>
      </c>
      <c r="G7" s="4">
        <v>1659.713</v>
      </c>
      <c r="H7" s="4">
        <v>9.7930258902437597</v>
      </c>
      <c r="I7" s="4">
        <v>6.78130300000011E-3</v>
      </c>
      <c r="J7" s="1">
        <v>2359.0659999999998</v>
      </c>
      <c r="K7" s="1">
        <v>5.50777130726597</v>
      </c>
      <c r="L7" s="1">
        <v>0.12</v>
      </c>
      <c r="M7" s="4">
        <v>1493.4780000000001</v>
      </c>
      <c r="N7" s="4">
        <v>13.283157225156501</v>
      </c>
      <c r="O7" s="4">
        <v>8.4000000000000005E-2</v>
      </c>
      <c r="P7" s="1">
        <v>16945.236000000001</v>
      </c>
      <c r="Q7" s="1">
        <v>2.2071963114152502</v>
      </c>
      <c r="R7" s="1">
        <v>1</v>
      </c>
      <c r="S7" s="4">
        <v>349.44900000000001</v>
      </c>
      <c r="T7" s="4">
        <v>15.188778781313999</v>
      </c>
      <c r="U7" s="4">
        <v>113.49486925074299</v>
      </c>
      <c r="V7" s="1">
        <v>77.097499999999997</v>
      </c>
      <c r="W7" s="1">
        <v>51.795544142861999</v>
      </c>
      <c r="X7" s="1">
        <v>42.658702712871602</v>
      </c>
      <c r="Y7" s="4">
        <v>574252.11899999995</v>
      </c>
      <c r="Z7" s="4">
        <v>0.82452773336139096</v>
      </c>
      <c r="AA7" s="4">
        <v>97.343486725271902</v>
      </c>
      <c r="AB7" s="1">
        <v>157790.18400000001</v>
      </c>
      <c r="AC7" s="1">
        <v>1.1460535856453899</v>
      </c>
      <c r="AD7" s="1">
        <v>93.573018075277602</v>
      </c>
      <c r="AE7" s="4">
        <v>261488.34650000001</v>
      </c>
      <c r="AF7" s="4">
        <v>1.41467829190484</v>
      </c>
      <c r="AG7" s="4">
        <v>93.353269279902307</v>
      </c>
    </row>
    <row r="8" spans="1:33" x14ac:dyDescent="0.25">
      <c r="A8" s="6"/>
      <c r="B8" s="5">
        <v>44060.450011574103</v>
      </c>
      <c r="C8" s="1" t="s">
        <v>71</v>
      </c>
      <c r="D8" s="6" t="s">
        <v>14</v>
      </c>
      <c r="E8" s="2" t="s">
        <v>7</v>
      </c>
      <c r="F8" s="6" t="b">
        <v>0</v>
      </c>
      <c r="G8" s="4">
        <v>1583.8285000000001</v>
      </c>
      <c r="H8" s="4">
        <v>11.8819955289311</v>
      </c>
      <c r="I8" s="4">
        <v>4.9735876247372302E-2</v>
      </c>
      <c r="J8" s="1">
        <v>553.55150000000003</v>
      </c>
      <c r="K8" s="1">
        <v>17.607591512126401</v>
      </c>
      <c r="L8" s="1" t="s">
        <v>13</v>
      </c>
      <c r="M8" s="4">
        <v>124.78449999999999</v>
      </c>
      <c r="N8" s="4">
        <v>34.8724364950764</v>
      </c>
      <c r="O8" s="4" t="s">
        <v>13</v>
      </c>
      <c r="P8" s="1">
        <v>440.74250000000001</v>
      </c>
      <c r="Q8" s="1">
        <v>16.355803392977599</v>
      </c>
      <c r="R8" s="1" t="s">
        <v>13</v>
      </c>
      <c r="S8" s="4">
        <v>313.90350000000001</v>
      </c>
      <c r="T8" s="4">
        <v>28.854020701957602</v>
      </c>
      <c r="U8" s="4">
        <v>101.950318043121</v>
      </c>
      <c r="V8" s="1">
        <v>44.055</v>
      </c>
      <c r="W8" s="1">
        <v>48.018021186825202</v>
      </c>
      <c r="X8" s="1">
        <v>24.3760063298493</v>
      </c>
      <c r="Y8" s="4">
        <v>67.384500000000003</v>
      </c>
      <c r="Z8" s="4">
        <v>39.307003839835502</v>
      </c>
      <c r="AA8" s="4">
        <v>1.1422582458488199E-2</v>
      </c>
      <c r="AB8" s="1">
        <v>7.4865000000000004</v>
      </c>
      <c r="AC8" s="1">
        <v>135.951857786125</v>
      </c>
      <c r="AD8" s="1">
        <v>4.4396576647668098E-3</v>
      </c>
      <c r="AE8" s="4">
        <v>23.960999999999999</v>
      </c>
      <c r="AF8" s="4">
        <v>75.749481663014393</v>
      </c>
      <c r="AG8" s="4">
        <v>8.5542538134323297E-3</v>
      </c>
    </row>
    <row r="9" spans="1:33" x14ac:dyDescent="0.25">
      <c r="A9" s="6"/>
      <c r="B9" s="5">
        <v>44060.4538888889</v>
      </c>
      <c r="C9" s="1" t="s">
        <v>32</v>
      </c>
      <c r="D9" s="6" t="s">
        <v>10</v>
      </c>
      <c r="E9" s="2" t="s">
        <v>44</v>
      </c>
      <c r="F9" s="6" t="b">
        <v>0</v>
      </c>
      <c r="G9" s="4">
        <v>1916.7945</v>
      </c>
      <c r="H9" s="4">
        <v>10.4415456138653</v>
      </c>
      <c r="I9" s="4">
        <v>3.5610891363085602E-2</v>
      </c>
      <c r="J9" s="1">
        <v>7087.6819999999998</v>
      </c>
      <c r="K9" s="1">
        <v>5.7822660042077496</v>
      </c>
      <c r="L9" s="1">
        <v>0.59611497207630204</v>
      </c>
      <c r="M9" s="4">
        <v>4850.8055000000004</v>
      </c>
      <c r="N9" s="4">
        <v>6.2368317888809299</v>
      </c>
      <c r="O9" s="4">
        <v>0.41693755360471801</v>
      </c>
      <c r="P9" s="1">
        <v>56466.389499999997</v>
      </c>
      <c r="Q9" s="1">
        <v>1.77298434792452</v>
      </c>
      <c r="R9" s="1">
        <v>4.9490263202849301</v>
      </c>
      <c r="S9" s="4">
        <v>290.87700000000001</v>
      </c>
      <c r="T9" s="4">
        <v>29.980400224199201</v>
      </c>
      <c r="U9" s="4">
        <v>94.471717140551206</v>
      </c>
      <c r="V9" s="1">
        <v>88.611500000000007</v>
      </c>
      <c r="W9" s="1">
        <v>43.883266817440997</v>
      </c>
      <c r="X9" s="1">
        <v>49.029496876573504</v>
      </c>
      <c r="Y9" s="4">
        <v>569157.10900000005</v>
      </c>
      <c r="Z9" s="4">
        <v>1.0534794981225399</v>
      </c>
      <c r="AA9" s="4">
        <v>96.479813746295704</v>
      </c>
      <c r="AB9" s="1">
        <v>156661.98449999999</v>
      </c>
      <c r="AC9" s="1">
        <v>1.3923988069809901</v>
      </c>
      <c r="AD9" s="1">
        <v>92.903971183197001</v>
      </c>
      <c r="AE9" s="4">
        <v>257408.61749999999</v>
      </c>
      <c r="AF9" s="4">
        <v>0.93105550950684501</v>
      </c>
      <c r="AG9" s="4">
        <v>91.896775921694399</v>
      </c>
    </row>
    <row r="10" spans="1:33" x14ac:dyDescent="0.25">
      <c r="A10" s="6"/>
      <c r="B10" s="5">
        <v>44060.457800925898</v>
      </c>
      <c r="C10" s="1" t="s">
        <v>71</v>
      </c>
      <c r="D10" s="6" t="s">
        <v>14</v>
      </c>
      <c r="E10" s="2" t="s">
        <v>7</v>
      </c>
      <c r="F10" s="6" t="b">
        <v>0</v>
      </c>
      <c r="G10" s="4">
        <v>1547.4079999999999</v>
      </c>
      <c r="H10" s="4">
        <v>12.600962415984201</v>
      </c>
      <c r="I10" s="4" t="s">
        <v>13</v>
      </c>
      <c r="J10" s="1">
        <v>574.51900000000001</v>
      </c>
      <c r="K10" s="1">
        <v>20.253360718931901</v>
      </c>
      <c r="L10" s="1" t="s">
        <v>13</v>
      </c>
      <c r="M10" s="4">
        <v>127.2825</v>
      </c>
      <c r="N10" s="4">
        <v>29.551854287685899</v>
      </c>
      <c r="O10" s="4" t="s">
        <v>13</v>
      </c>
      <c r="P10" s="1">
        <v>455.721</v>
      </c>
      <c r="Q10" s="1">
        <v>18.727326323259899</v>
      </c>
      <c r="R10" s="1" t="s">
        <v>13</v>
      </c>
      <c r="S10" s="4">
        <v>355.95549999999997</v>
      </c>
      <c r="T10" s="4">
        <v>26.316504627143001</v>
      </c>
      <c r="U10" s="4">
        <v>115.60806564501</v>
      </c>
      <c r="V10" s="1">
        <v>48.563000000000002</v>
      </c>
      <c r="W10" s="1">
        <v>70.570019638006897</v>
      </c>
      <c r="X10" s="1">
        <v>26.870321084927301</v>
      </c>
      <c r="Y10" s="4">
        <v>53.908000000000001</v>
      </c>
      <c r="Z10" s="4">
        <v>54.870957040532502</v>
      </c>
      <c r="AA10" s="4">
        <v>9.1381337721906809E-3</v>
      </c>
      <c r="AB10" s="1">
        <v>8.4849999999999994</v>
      </c>
      <c r="AC10" s="1">
        <v>158.652463712387</v>
      </c>
      <c r="AD10" s="1">
        <v>5.0317899266074098E-3</v>
      </c>
      <c r="AE10" s="4">
        <v>24.459499999999998</v>
      </c>
      <c r="AF10" s="4">
        <v>85.283117020726905</v>
      </c>
      <c r="AG10" s="4">
        <v>8.7322219919722908E-3</v>
      </c>
    </row>
    <row r="11" spans="1:33" x14ac:dyDescent="0.25">
      <c r="A11" s="6"/>
      <c r="B11" s="5">
        <v>44060.461678240703</v>
      </c>
      <c r="C11" s="1" t="s">
        <v>75</v>
      </c>
      <c r="D11" s="6" t="s">
        <v>85</v>
      </c>
      <c r="E11" s="2" t="s">
        <v>44</v>
      </c>
      <c r="F11" s="6" t="b">
        <v>0</v>
      </c>
      <c r="G11" s="4">
        <v>2257.7429999999999</v>
      </c>
      <c r="H11" s="4">
        <v>9.4878707084342402</v>
      </c>
      <c r="I11" s="4">
        <v>7.0786692660849804E-2</v>
      </c>
      <c r="J11" s="1">
        <v>13657.727500000001</v>
      </c>
      <c r="K11" s="1">
        <v>3.6241738412079898</v>
      </c>
      <c r="L11" s="1">
        <v>1.1982764790565199</v>
      </c>
      <c r="M11" s="4">
        <v>9686.4364999999998</v>
      </c>
      <c r="N11" s="4">
        <v>4.1258377833684401</v>
      </c>
      <c r="O11" s="4">
        <v>0.85483431197267301</v>
      </c>
      <c r="P11" s="1">
        <v>114732.53200000001</v>
      </c>
      <c r="Q11" s="1">
        <v>1.4114634783865401</v>
      </c>
      <c r="R11" s="1">
        <v>10.0790950421587</v>
      </c>
      <c r="S11" s="4">
        <v>313.90249999999997</v>
      </c>
      <c r="T11" s="4">
        <v>20.261509290837001</v>
      </c>
      <c r="U11" s="4">
        <v>101.94999326076601</v>
      </c>
      <c r="V11" s="1">
        <v>111.642</v>
      </c>
      <c r="W11" s="1">
        <v>44.346439360424398</v>
      </c>
      <c r="X11" s="1">
        <v>61.772468475247699</v>
      </c>
      <c r="Y11" s="4">
        <v>575041.01749999996</v>
      </c>
      <c r="Z11" s="4">
        <v>0.70581794993558</v>
      </c>
      <c r="AA11" s="4">
        <v>97.477215671359303</v>
      </c>
      <c r="AB11" s="1">
        <v>158204.734</v>
      </c>
      <c r="AC11" s="1">
        <v>1.32361100549233</v>
      </c>
      <c r="AD11" s="1">
        <v>93.818855260201005</v>
      </c>
      <c r="AE11" s="4">
        <v>261784.9835</v>
      </c>
      <c r="AF11" s="4">
        <v>1.2268104774044599</v>
      </c>
      <c r="AG11" s="4">
        <v>93.459170877851307</v>
      </c>
    </row>
    <row r="12" spans="1:33" x14ac:dyDescent="0.25">
      <c r="A12" s="6"/>
      <c r="B12" s="5">
        <v>44060.465590277803</v>
      </c>
      <c r="C12" s="1" t="s">
        <v>71</v>
      </c>
      <c r="D12" s="6" t="s">
        <v>14</v>
      </c>
      <c r="E12" s="2" t="s">
        <v>7</v>
      </c>
      <c r="F12" s="6" t="b">
        <v>0</v>
      </c>
      <c r="G12" s="4">
        <v>1578.8385000000001</v>
      </c>
      <c r="H12" s="4">
        <v>8.6271978645355905</v>
      </c>
      <c r="I12" s="4" t="s">
        <v>13</v>
      </c>
      <c r="J12" s="1">
        <v>506.13749999999999</v>
      </c>
      <c r="K12" s="1">
        <v>18.326756250980399</v>
      </c>
      <c r="L12" s="1" t="s">
        <v>13</v>
      </c>
      <c r="M12" s="4">
        <v>121.79049999999999</v>
      </c>
      <c r="N12" s="4">
        <v>45.023427359260197</v>
      </c>
      <c r="O12" s="4" t="s">
        <v>13</v>
      </c>
      <c r="P12" s="1">
        <v>444.73500000000001</v>
      </c>
      <c r="Q12" s="1">
        <v>21.499435348798698</v>
      </c>
      <c r="R12" s="1" t="s">
        <v>13</v>
      </c>
      <c r="S12" s="4">
        <v>302.887</v>
      </c>
      <c r="T12" s="4">
        <v>19.891192584829898</v>
      </c>
      <c r="U12" s="4">
        <v>98.372353226793905</v>
      </c>
      <c r="V12" s="1">
        <v>56.070500000000003</v>
      </c>
      <c r="W12" s="1">
        <v>71.058175373197599</v>
      </c>
      <c r="X12" s="1">
        <v>31.024284710425999</v>
      </c>
      <c r="Y12" s="4">
        <v>73.874499999999998</v>
      </c>
      <c r="Z12" s="4">
        <v>39.560104598184402</v>
      </c>
      <c r="AA12" s="4">
        <v>1.2522725075196601E-2</v>
      </c>
      <c r="AB12" s="1">
        <v>11.98</v>
      </c>
      <c r="AC12" s="1">
        <v>113.44124233473801</v>
      </c>
      <c r="AD12" s="1">
        <v>7.1044010984981504E-3</v>
      </c>
      <c r="AE12" s="4">
        <v>19.466000000000001</v>
      </c>
      <c r="AF12" s="4">
        <v>91.853550065399205</v>
      </c>
      <c r="AG12" s="4">
        <v>6.9495056438493297E-3</v>
      </c>
    </row>
    <row r="13" spans="1:33" x14ac:dyDescent="0.25">
      <c r="A13" s="6"/>
      <c r="B13" s="5">
        <v>44060.4694675926</v>
      </c>
      <c r="C13" s="1" t="s">
        <v>78</v>
      </c>
      <c r="D13" s="6" t="s">
        <v>9</v>
      </c>
      <c r="E13" s="2" t="s">
        <v>44</v>
      </c>
      <c r="F13" s="6" t="b">
        <v>0</v>
      </c>
      <c r="G13" s="4">
        <v>2952.1435000000001</v>
      </c>
      <c r="H13" s="4">
        <v>7.8552597676398097</v>
      </c>
      <c r="I13" s="4">
        <v>0.139745964607567</v>
      </c>
      <c r="J13" s="1">
        <v>26852.2225</v>
      </c>
      <c r="K13" s="1">
        <v>2.7985907287283398</v>
      </c>
      <c r="L13" s="1">
        <v>2.4015323261498298</v>
      </c>
      <c r="M13" s="4">
        <v>19042.772499999999</v>
      </c>
      <c r="N13" s="4">
        <v>2.8724354605622602</v>
      </c>
      <c r="O13" s="4">
        <v>1.7047728031652201</v>
      </c>
      <c r="P13" s="1">
        <v>227954.80600000001</v>
      </c>
      <c r="Q13" s="1">
        <v>1.0685988771141699</v>
      </c>
      <c r="R13" s="1">
        <v>20.0804891285451</v>
      </c>
      <c r="S13" s="4">
        <v>291.87349999999998</v>
      </c>
      <c r="T13" s="4">
        <v>22.953446060862898</v>
      </c>
      <c r="U13" s="4">
        <v>94.795362757532104</v>
      </c>
      <c r="V13" s="1">
        <v>94.617999999999995</v>
      </c>
      <c r="W13" s="1">
        <v>38.458529566657099</v>
      </c>
      <c r="X13" s="1">
        <v>52.352944431226497</v>
      </c>
      <c r="Y13" s="4">
        <v>580501.80449999997</v>
      </c>
      <c r="Z13" s="4">
        <v>0.93965502920591004</v>
      </c>
      <c r="AA13" s="4">
        <v>98.402892789921296</v>
      </c>
      <c r="AB13" s="1">
        <v>161829.75049999999</v>
      </c>
      <c r="AC13" s="1">
        <v>1.2922929423746099</v>
      </c>
      <c r="AD13" s="1">
        <v>95.968569050240603</v>
      </c>
      <c r="AE13" s="4">
        <v>266847.66200000001</v>
      </c>
      <c r="AF13" s="4">
        <v>0.81279486869365103</v>
      </c>
      <c r="AG13" s="4">
        <v>95.266584460957503</v>
      </c>
    </row>
    <row r="14" spans="1:33" x14ac:dyDescent="0.25">
      <c r="A14" s="6"/>
      <c r="B14" s="5">
        <v>44060.473379629599</v>
      </c>
      <c r="C14" s="1" t="s">
        <v>71</v>
      </c>
      <c r="D14" s="6" t="s">
        <v>14</v>
      </c>
      <c r="E14" s="2" t="s">
        <v>7</v>
      </c>
      <c r="F14" s="6" t="b">
        <v>0</v>
      </c>
      <c r="G14" s="4">
        <v>1574.8575000000001</v>
      </c>
      <c r="H14" s="4">
        <v>10.892186126384599</v>
      </c>
      <c r="I14" s="4" t="s">
        <v>13</v>
      </c>
      <c r="J14" s="1">
        <v>549.56550000000004</v>
      </c>
      <c r="K14" s="1">
        <v>14.4898839031808</v>
      </c>
      <c r="L14" s="1" t="s">
        <v>13</v>
      </c>
      <c r="M14" s="4">
        <v>138.26499999999999</v>
      </c>
      <c r="N14" s="4">
        <v>43.085587324145003</v>
      </c>
      <c r="O14" s="4" t="s">
        <v>13</v>
      </c>
      <c r="P14" s="1">
        <v>448.23500000000001</v>
      </c>
      <c r="Q14" s="1">
        <v>16.586868585339801</v>
      </c>
      <c r="R14" s="1" t="s">
        <v>13</v>
      </c>
      <c r="S14" s="4">
        <v>313.39999999999998</v>
      </c>
      <c r="T14" s="4">
        <v>20.234754583106</v>
      </c>
      <c r="U14" s="4">
        <v>101.786790127266</v>
      </c>
      <c r="V14" s="1">
        <v>36.045000000000002</v>
      </c>
      <c r="W14" s="1">
        <v>63.343399772975197</v>
      </c>
      <c r="X14" s="1">
        <v>19.944005178967601</v>
      </c>
      <c r="Y14" s="4">
        <v>68.383499999999998</v>
      </c>
      <c r="Z14" s="4">
        <v>38.847329879340002</v>
      </c>
      <c r="AA14" s="4">
        <v>1.1591926445251199E-2</v>
      </c>
      <c r="AB14" s="1">
        <v>11.480499999999999</v>
      </c>
      <c r="AC14" s="1">
        <v>102.798851139601</v>
      </c>
      <c r="AD14" s="1">
        <v>6.8081867121292201E-3</v>
      </c>
      <c r="AE14" s="4">
        <v>14.4755</v>
      </c>
      <c r="AF14" s="4">
        <v>140.58330126625</v>
      </c>
      <c r="AG14" s="4">
        <v>5.1678603178640196E-3</v>
      </c>
    </row>
    <row r="15" spans="1:33" x14ac:dyDescent="0.25">
      <c r="A15" s="6"/>
      <c r="B15" s="5">
        <v>44060.477256944403</v>
      </c>
      <c r="C15" s="1" t="s">
        <v>77</v>
      </c>
      <c r="D15" s="6" t="s">
        <v>84</v>
      </c>
      <c r="E15" s="2" t="s">
        <v>44</v>
      </c>
      <c r="F15" s="6" t="b">
        <v>0</v>
      </c>
      <c r="G15" s="4">
        <v>4999.0690000000004</v>
      </c>
      <c r="H15" s="4">
        <v>5.4396721932069196</v>
      </c>
      <c r="I15" s="4">
        <v>0.34301867198025299</v>
      </c>
      <c r="J15" s="1">
        <v>65023.173000000003</v>
      </c>
      <c r="K15" s="1">
        <v>1.4566005191954401</v>
      </c>
      <c r="L15" s="1">
        <v>5.96403284612947</v>
      </c>
      <c r="M15" s="4">
        <v>46809.718500000003</v>
      </c>
      <c r="N15" s="4">
        <v>1.57295124378325</v>
      </c>
      <c r="O15" s="4">
        <v>4.2417172866655104</v>
      </c>
      <c r="P15" s="1">
        <v>563366.36100000003</v>
      </c>
      <c r="Q15" s="1">
        <v>0.97829346167601305</v>
      </c>
      <c r="R15" s="1">
        <v>50.015666151094997</v>
      </c>
      <c r="S15" s="4">
        <v>291.37349999999998</v>
      </c>
      <c r="T15" s="4">
        <v>26.0286702943561</v>
      </c>
      <c r="U15" s="4">
        <v>94.632971579919996</v>
      </c>
      <c r="V15" s="1">
        <v>87.611500000000007</v>
      </c>
      <c r="W15" s="1">
        <v>48.329665649581599</v>
      </c>
      <c r="X15" s="1">
        <v>48.476188368348502</v>
      </c>
      <c r="Y15" s="4">
        <v>586414.61300000001</v>
      </c>
      <c r="Z15" s="4">
        <v>0.63920274894221096</v>
      </c>
      <c r="AA15" s="4">
        <v>99.405193655142497</v>
      </c>
      <c r="AB15" s="1">
        <v>165813.72349999999</v>
      </c>
      <c r="AC15" s="1">
        <v>1.0322477877499201</v>
      </c>
      <c r="AD15" s="1">
        <v>98.331151868069199</v>
      </c>
      <c r="AE15" s="4">
        <v>274466.79100000003</v>
      </c>
      <c r="AF15" s="4">
        <v>0.79960525350344502</v>
      </c>
      <c r="AG15" s="4">
        <v>97.9866697371681</v>
      </c>
    </row>
    <row r="16" spans="1:33" x14ac:dyDescent="0.25">
      <c r="A16" s="6"/>
      <c r="B16" s="5">
        <v>44060.481157407397</v>
      </c>
      <c r="C16" s="1" t="s">
        <v>71</v>
      </c>
      <c r="D16" s="6" t="s">
        <v>14</v>
      </c>
      <c r="E16" s="2" t="s">
        <v>7</v>
      </c>
      <c r="F16" s="6" t="b">
        <v>0</v>
      </c>
      <c r="G16" s="4">
        <v>1550.3934999999999</v>
      </c>
      <c r="H16" s="4">
        <v>9.5077139858116198</v>
      </c>
      <c r="I16" s="4" t="s">
        <v>13</v>
      </c>
      <c r="J16" s="1">
        <v>529.09450000000004</v>
      </c>
      <c r="K16" s="1">
        <v>18.344584255834899</v>
      </c>
      <c r="L16" s="1" t="s">
        <v>13</v>
      </c>
      <c r="M16" s="4">
        <v>134.26849999999999</v>
      </c>
      <c r="N16" s="4">
        <v>32.940930844575199</v>
      </c>
      <c r="O16" s="4" t="s">
        <v>13</v>
      </c>
      <c r="P16" s="1">
        <v>495.15300000000002</v>
      </c>
      <c r="Q16" s="1">
        <v>19.693981328105199</v>
      </c>
      <c r="R16" s="1" t="s">
        <v>13</v>
      </c>
      <c r="S16" s="4">
        <v>298.88150000000002</v>
      </c>
      <c r="T16" s="4">
        <v>30.844660586331202</v>
      </c>
      <c r="U16" s="4">
        <v>97.071437502943397</v>
      </c>
      <c r="V16" s="1">
        <v>44.055</v>
      </c>
      <c r="W16" s="1">
        <v>50.767007215677801</v>
      </c>
      <c r="X16" s="1">
        <v>24.3760063298493</v>
      </c>
      <c r="Y16" s="4">
        <v>73.373500000000007</v>
      </c>
      <c r="Z16" s="4">
        <v>46.980832327942103</v>
      </c>
      <c r="AA16" s="4">
        <v>1.2437798811564701E-2</v>
      </c>
      <c r="AB16" s="1">
        <v>13.9755</v>
      </c>
      <c r="AC16" s="1">
        <v>147.303007519109</v>
      </c>
      <c r="AD16" s="1">
        <v>8.2877760894875599E-3</v>
      </c>
      <c r="AE16" s="4">
        <v>15.4725</v>
      </c>
      <c r="AF16" s="4">
        <v>103.56503409806901</v>
      </c>
      <c r="AG16" s="4">
        <v>5.5237966749439402E-3</v>
      </c>
    </row>
    <row r="17" spans="1:33" x14ac:dyDescent="0.25">
      <c r="A17" s="6"/>
      <c r="B17" s="5">
        <v>44060.485034722202</v>
      </c>
      <c r="C17" s="1" t="s">
        <v>71</v>
      </c>
      <c r="D17" s="6" t="s">
        <v>73</v>
      </c>
      <c r="E17" s="2" t="s">
        <v>7</v>
      </c>
      <c r="F17" s="6" t="b">
        <v>0</v>
      </c>
      <c r="G17" s="4">
        <v>1528.92</v>
      </c>
      <c r="H17" s="4">
        <v>11.354054600273701</v>
      </c>
      <c r="I17" s="4" t="s">
        <v>13</v>
      </c>
      <c r="J17" s="1">
        <v>598.97900000000004</v>
      </c>
      <c r="K17" s="1">
        <v>18.361973020175</v>
      </c>
      <c r="L17" s="1" t="s">
        <v>13</v>
      </c>
      <c r="M17" s="4">
        <v>185.68199999999999</v>
      </c>
      <c r="N17" s="4">
        <v>26.015186297133798</v>
      </c>
      <c r="O17" s="4" t="s">
        <v>13</v>
      </c>
      <c r="P17" s="1">
        <v>905.95399999999995</v>
      </c>
      <c r="Q17" s="1">
        <v>12.8605683757921</v>
      </c>
      <c r="R17" s="1" t="s">
        <v>13</v>
      </c>
      <c r="S17" s="4">
        <v>302.8845</v>
      </c>
      <c r="T17" s="4">
        <v>20.6279108214395</v>
      </c>
      <c r="U17" s="4">
        <v>98.371541270905794</v>
      </c>
      <c r="V17" s="1">
        <v>81.602500000000006</v>
      </c>
      <c r="W17" s="1">
        <v>42.927949101050601</v>
      </c>
      <c r="X17" s="1">
        <v>45.151357542424897</v>
      </c>
      <c r="Y17" s="4">
        <v>586213.77650000004</v>
      </c>
      <c r="Z17" s="4">
        <v>0.90405978839037204</v>
      </c>
      <c r="AA17" s="4">
        <v>99.371149157046901</v>
      </c>
      <c r="AB17" s="1">
        <v>167197.07</v>
      </c>
      <c r="AC17" s="1">
        <v>1.4671973957105799</v>
      </c>
      <c r="AD17" s="1">
        <v>99.151506491959296</v>
      </c>
      <c r="AE17" s="4">
        <v>276841.84649999999</v>
      </c>
      <c r="AF17" s="4">
        <v>1.1820450219768399</v>
      </c>
      <c r="AG17" s="4">
        <v>98.8345820767194</v>
      </c>
    </row>
    <row r="18" spans="1:33" x14ac:dyDescent="0.25">
      <c r="A18" s="6"/>
      <c r="B18" s="5">
        <v>44060.488900463002</v>
      </c>
      <c r="C18" s="1" t="s">
        <v>71</v>
      </c>
      <c r="D18" s="6" t="s">
        <v>14</v>
      </c>
      <c r="E18" s="2" t="s">
        <v>7</v>
      </c>
      <c r="F18" s="6" t="b">
        <v>0</v>
      </c>
      <c r="G18" s="4">
        <v>1560.3715</v>
      </c>
      <c r="H18" s="4">
        <v>12.5745199047941</v>
      </c>
      <c r="I18" s="4" t="s">
        <v>13</v>
      </c>
      <c r="J18" s="1">
        <v>526.59699999999998</v>
      </c>
      <c r="K18" s="1">
        <v>11.9570940599514</v>
      </c>
      <c r="L18" s="1" t="s">
        <v>13</v>
      </c>
      <c r="M18" s="4">
        <v>123.78749999999999</v>
      </c>
      <c r="N18" s="4">
        <v>26.735946750542901</v>
      </c>
      <c r="O18" s="4" t="s">
        <v>13</v>
      </c>
      <c r="P18" s="1">
        <v>487.66699999999997</v>
      </c>
      <c r="Q18" s="1">
        <v>17.538542524514199</v>
      </c>
      <c r="R18" s="1" t="s">
        <v>13</v>
      </c>
      <c r="S18" s="4">
        <v>296.38</v>
      </c>
      <c r="T18" s="4">
        <v>25.1013743788372</v>
      </c>
      <c r="U18" s="4">
        <v>96.258994441349998</v>
      </c>
      <c r="V18" s="1">
        <v>41.051499999999997</v>
      </c>
      <c r="W18" s="1">
        <v>58.098644259301302</v>
      </c>
      <c r="X18" s="1">
        <v>22.714144225395799</v>
      </c>
      <c r="Y18" s="4">
        <v>73.375</v>
      </c>
      <c r="Z18" s="4">
        <v>41.941657686827</v>
      </c>
      <c r="AA18" s="4">
        <v>1.2438053081815101E-2</v>
      </c>
      <c r="AB18" s="1">
        <v>11.48</v>
      </c>
      <c r="AC18" s="1">
        <v>120.611212932995</v>
      </c>
      <c r="AD18" s="1">
        <v>6.80789020123195E-3</v>
      </c>
      <c r="AE18" s="4">
        <v>15.474500000000001</v>
      </c>
      <c r="AF18" s="4">
        <v>64.431956583224604</v>
      </c>
      <c r="AG18" s="4">
        <v>5.5245106897023801E-3</v>
      </c>
    </row>
    <row r="19" spans="1:33" x14ac:dyDescent="0.25">
      <c r="A19" s="6"/>
      <c r="B19" s="5">
        <v>44060.492777777799</v>
      </c>
      <c r="C19" s="1" t="s">
        <v>71</v>
      </c>
      <c r="D19" s="6" t="s">
        <v>45</v>
      </c>
      <c r="E19" s="2" t="s">
        <v>7</v>
      </c>
      <c r="F19" s="6" t="b">
        <v>0</v>
      </c>
      <c r="G19" s="4">
        <v>1559.3765000000001</v>
      </c>
      <c r="H19" s="4">
        <v>10.758753182042099</v>
      </c>
      <c r="I19" s="4" t="s">
        <v>13</v>
      </c>
      <c r="J19" s="1">
        <v>590.48800000000006</v>
      </c>
      <c r="K19" s="1">
        <v>16.980987825062499</v>
      </c>
      <c r="L19" s="1" t="s">
        <v>13</v>
      </c>
      <c r="M19" s="4">
        <v>202.65049999999999</v>
      </c>
      <c r="N19" s="4">
        <v>23.056097101890501</v>
      </c>
      <c r="O19" s="4" t="s">
        <v>13</v>
      </c>
      <c r="P19" s="1">
        <v>1056.2104999999999</v>
      </c>
      <c r="Q19" s="1">
        <v>14.9379258788454</v>
      </c>
      <c r="R19" s="1" t="s">
        <v>13</v>
      </c>
      <c r="S19" s="4">
        <v>313.90249999999997</v>
      </c>
      <c r="T19" s="4">
        <v>26.411829237571901</v>
      </c>
      <c r="U19" s="4">
        <v>101.94999326076601</v>
      </c>
      <c r="V19" s="1">
        <v>68.585999999999999</v>
      </c>
      <c r="W19" s="1">
        <v>42.961245388851196</v>
      </c>
      <c r="X19" s="1">
        <v>37.949217345115102</v>
      </c>
      <c r="Y19" s="4">
        <v>526589.85149999999</v>
      </c>
      <c r="Z19" s="4">
        <v>0.93689277345718103</v>
      </c>
      <c r="AA19" s="4">
        <v>89.264088930864105</v>
      </c>
      <c r="AB19" s="1">
        <v>149733.04500000001</v>
      </c>
      <c r="AC19" s="1">
        <v>1.11807023731833</v>
      </c>
      <c r="AD19" s="1">
        <v>88.794959046700598</v>
      </c>
      <c r="AE19" s="4">
        <v>248478.91699999999</v>
      </c>
      <c r="AF19" s="4">
        <v>1.1157405147355699</v>
      </c>
      <c r="AG19" s="4">
        <v>88.708806948991594</v>
      </c>
    </row>
    <row r="20" spans="1:33" x14ac:dyDescent="0.25">
      <c r="A20" s="6"/>
      <c r="B20" s="5">
        <v>44060.496643518498</v>
      </c>
      <c r="C20" s="1" t="s">
        <v>71</v>
      </c>
      <c r="D20" s="6" t="s">
        <v>14</v>
      </c>
      <c r="E20" s="2" t="s">
        <v>7</v>
      </c>
      <c r="F20" s="6" t="b">
        <v>0</v>
      </c>
      <c r="G20" s="4">
        <v>1565.8579999999999</v>
      </c>
      <c r="H20" s="4">
        <v>9.8803929089189904</v>
      </c>
      <c r="I20" s="4" t="s">
        <v>13</v>
      </c>
      <c r="J20" s="1">
        <v>559.04499999999996</v>
      </c>
      <c r="K20" s="1">
        <v>17.158165488908701</v>
      </c>
      <c r="L20" s="1" t="s">
        <v>13</v>
      </c>
      <c r="M20" s="4">
        <v>138.26300000000001</v>
      </c>
      <c r="N20" s="4">
        <v>33.318175562405699</v>
      </c>
      <c r="O20" s="4" t="s">
        <v>13</v>
      </c>
      <c r="P20" s="1">
        <v>426.76949999999999</v>
      </c>
      <c r="Q20" s="1">
        <v>23.268038080459799</v>
      </c>
      <c r="R20" s="1" t="s">
        <v>13</v>
      </c>
      <c r="S20" s="4">
        <v>297.38049999999998</v>
      </c>
      <c r="T20" s="4">
        <v>24.8913411277805</v>
      </c>
      <c r="U20" s="4">
        <v>96.583939187751795</v>
      </c>
      <c r="V20" s="1">
        <v>42.051499999999997</v>
      </c>
      <c r="W20" s="1">
        <v>66.275209912669894</v>
      </c>
      <c r="X20" s="1">
        <v>23.267452733620701</v>
      </c>
      <c r="Y20" s="4">
        <v>60.894500000000001</v>
      </c>
      <c r="Z20" s="4">
        <v>49.294152144321799</v>
      </c>
      <c r="AA20" s="4">
        <v>1.03224398417798E-2</v>
      </c>
      <c r="AB20" s="1">
        <v>13.976000000000001</v>
      </c>
      <c r="AC20" s="1">
        <v>99.416375102948507</v>
      </c>
      <c r="AD20" s="1">
        <v>8.2880726003848205E-3</v>
      </c>
      <c r="AE20" s="4">
        <v>14.974</v>
      </c>
      <c r="AF20" s="4">
        <v>100.295554954601</v>
      </c>
      <c r="AG20" s="4">
        <v>5.3458284964039799E-3</v>
      </c>
    </row>
    <row r="21" spans="1:33" x14ac:dyDescent="0.25">
      <c r="A21" s="6"/>
      <c r="B21" s="5">
        <v>44060.500520833302</v>
      </c>
      <c r="C21" s="1" t="s">
        <v>71</v>
      </c>
      <c r="D21" s="6" t="s">
        <v>58</v>
      </c>
      <c r="E21" s="2" t="s">
        <v>7</v>
      </c>
      <c r="F21" s="6" t="b">
        <v>0</v>
      </c>
      <c r="G21" s="4">
        <v>4947.6270000000004</v>
      </c>
      <c r="H21" s="4">
        <v>7.0477301039033904</v>
      </c>
      <c r="I21" s="4">
        <v>0.33771552423740497</v>
      </c>
      <c r="J21" s="1">
        <v>63504.714999999997</v>
      </c>
      <c r="K21" s="1">
        <v>1.5814664209033999</v>
      </c>
      <c r="L21" s="1">
        <v>5.8227685494921104</v>
      </c>
      <c r="M21" s="4">
        <v>46259.264499999997</v>
      </c>
      <c r="N21" s="4">
        <v>2.0807456063558201</v>
      </c>
      <c r="O21" s="4">
        <v>4.1913598851290201</v>
      </c>
      <c r="P21" s="1">
        <v>556806.603</v>
      </c>
      <c r="Q21" s="1">
        <v>0.58854800597508405</v>
      </c>
      <c r="R21" s="1">
        <v>49.429628868769903</v>
      </c>
      <c r="S21" s="4">
        <v>299.88150000000002</v>
      </c>
      <c r="T21" s="4">
        <v>20.281544017105698</v>
      </c>
      <c r="U21" s="4">
        <v>97.396219858167498</v>
      </c>
      <c r="V21" s="1">
        <v>76.096500000000006</v>
      </c>
      <c r="W21" s="1">
        <v>42.132058153918699</v>
      </c>
      <c r="X21" s="1">
        <v>42.104840896138498</v>
      </c>
      <c r="Y21" s="4">
        <v>518846.38750000001</v>
      </c>
      <c r="Z21" s="4">
        <v>0.71174190488255296</v>
      </c>
      <c r="AA21" s="4">
        <v>87.951467244061703</v>
      </c>
      <c r="AB21" s="1">
        <v>147305.40599999999</v>
      </c>
      <c r="AC21" s="1">
        <v>1.05813412809507</v>
      </c>
      <c r="AD21" s="1">
        <v>87.355316210443803</v>
      </c>
      <c r="AE21" s="4">
        <v>244927.48300000001</v>
      </c>
      <c r="AF21" s="4">
        <v>0.95451225345323099</v>
      </c>
      <c r="AG21" s="4">
        <v>87.440918804187305</v>
      </c>
    </row>
    <row r="22" spans="1:33" x14ac:dyDescent="0.25">
      <c r="A22" s="6"/>
      <c r="B22" s="5">
        <v>44060.504386574103</v>
      </c>
      <c r="C22" s="1" t="s">
        <v>71</v>
      </c>
      <c r="D22" s="6" t="s">
        <v>14</v>
      </c>
      <c r="E22" s="2" t="s">
        <v>7</v>
      </c>
      <c r="F22" s="6" t="b">
        <v>0</v>
      </c>
      <c r="G22" s="4">
        <v>1539.8969999999999</v>
      </c>
      <c r="H22" s="4">
        <v>8.2436079112040304</v>
      </c>
      <c r="I22" s="4" t="s">
        <v>13</v>
      </c>
      <c r="J22" s="1">
        <v>538.57749999999999</v>
      </c>
      <c r="K22" s="1">
        <v>20.442475224203399</v>
      </c>
      <c r="L22" s="1" t="s">
        <v>13</v>
      </c>
      <c r="M22" s="4">
        <v>123.78700000000001</v>
      </c>
      <c r="N22" s="4">
        <v>27.864534313259401</v>
      </c>
      <c r="O22" s="4" t="s">
        <v>13</v>
      </c>
      <c r="P22" s="1">
        <v>449.23200000000003</v>
      </c>
      <c r="Q22" s="1">
        <v>17.2295614043475</v>
      </c>
      <c r="R22" s="1" t="s">
        <v>13</v>
      </c>
      <c r="S22" s="4">
        <v>318.40550000000002</v>
      </c>
      <c r="T22" s="4">
        <v>19.668190209278599</v>
      </c>
      <c r="U22" s="4">
        <v>103.412488206341</v>
      </c>
      <c r="V22" s="1">
        <v>44.555999999999997</v>
      </c>
      <c r="W22" s="1">
        <v>60.771212895137303</v>
      </c>
      <c r="X22" s="1">
        <v>24.653213892469999</v>
      </c>
      <c r="Y22" s="4">
        <v>66.387</v>
      </c>
      <c r="Z22" s="4">
        <v>53.731306634952297</v>
      </c>
      <c r="AA22" s="4">
        <v>1.1253492741975599E-2</v>
      </c>
      <c r="AB22" s="1">
        <v>7.9865000000000004</v>
      </c>
      <c r="AC22" s="1">
        <v>143.96366955127499</v>
      </c>
      <c r="AD22" s="1">
        <v>4.7361685620330102E-3</v>
      </c>
      <c r="AE22" s="4">
        <v>18.966999999999999</v>
      </c>
      <c r="AF22" s="4">
        <v>72.248745251112098</v>
      </c>
      <c r="AG22" s="4">
        <v>6.7713589616197603E-3</v>
      </c>
    </row>
    <row r="23" spans="1:33" x14ac:dyDescent="0.25">
      <c r="A23" s="6"/>
      <c r="B23" s="5">
        <v>44060.508252314801</v>
      </c>
      <c r="C23" s="1" t="s">
        <v>71</v>
      </c>
      <c r="D23" s="6" t="s">
        <v>14</v>
      </c>
      <c r="E23" s="2" t="s">
        <v>7</v>
      </c>
      <c r="F23" s="6" t="b">
        <v>0</v>
      </c>
      <c r="G23" s="4">
        <v>1542.8989999999999</v>
      </c>
      <c r="H23" s="4">
        <v>11.9609339066728</v>
      </c>
      <c r="I23" s="4" t="s">
        <v>13</v>
      </c>
      <c r="J23" s="1">
        <v>560.04499999999996</v>
      </c>
      <c r="K23" s="1">
        <v>16.631750029512101</v>
      </c>
      <c r="L23" s="1" t="s">
        <v>13</v>
      </c>
      <c r="M23" s="4">
        <v>114.3035</v>
      </c>
      <c r="N23" s="4">
        <v>32.613737730051199</v>
      </c>
      <c r="O23" s="4" t="s">
        <v>13</v>
      </c>
      <c r="P23" s="1">
        <v>426.76799999999997</v>
      </c>
      <c r="Q23" s="1">
        <v>14.7925678161701</v>
      </c>
      <c r="R23" s="1" t="s">
        <v>13</v>
      </c>
      <c r="S23" s="4">
        <v>322.41250000000002</v>
      </c>
      <c r="T23" s="4">
        <v>18.677420490670499</v>
      </c>
      <c r="U23" s="4">
        <v>104.713891103724</v>
      </c>
      <c r="V23" s="1">
        <v>45.557000000000002</v>
      </c>
      <c r="W23" s="1">
        <v>52.148280558773898</v>
      </c>
      <c r="X23" s="1">
        <v>25.207075709203199</v>
      </c>
      <c r="Y23" s="4">
        <v>29.448</v>
      </c>
      <c r="Z23" s="4">
        <v>69.108612113645407</v>
      </c>
      <c r="AA23" s="4">
        <v>4.9918335557518597E-3</v>
      </c>
      <c r="AB23" s="1">
        <v>2.4954999999999998</v>
      </c>
      <c r="AC23" s="1">
        <v>364.20008664045702</v>
      </c>
      <c r="AD23" s="1">
        <v>1.4798858882555999E-3</v>
      </c>
      <c r="AE23" s="4">
        <v>6.4889999999999999</v>
      </c>
      <c r="AF23" s="4">
        <v>160.00684387039601</v>
      </c>
      <c r="AG23" s="4">
        <v>2.3166208837428499E-3</v>
      </c>
    </row>
    <row r="24" spans="1:33" x14ac:dyDescent="0.25">
      <c r="A24" s="6"/>
      <c r="B24" s="5">
        <v>44060.512129629598</v>
      </c>
      <c r="C24" s="1" t="s">
        <v>71</v>
      </c>
      <c r="D24" s="6" t="s">
        <v>25</v>
      </c>
      <c r="E24" s="2" t="s">
        <v>7</v>
      </c>
      <c r="F24" s="6" t="b">
        <v>0</v>
      </c>
      <c r="G24" s="4">
        <v>1523.9290000000001</v>
      </c>
      <c r="H24" s="4">
        <v>14.198163537039299</v>
      </c>
      <c r="I24" s="4" t="s">
        <v>13</v>
      </c>
      <c r="J24" s="1">
        <v>993.31150000000002</v>
      </c>
      <c r="K24" s="1">
        <v>11.6187092962878</v>
      </c>
      <c r="L24" s="1">
        <v>7.2442167532500799E-3</v>
      </c>
      <c r="M24" s="4">
        <v>511.62599999999998</v>
      </c>
      <c r="N24" s="4">
        <v>16.139057931538701</v>
      </c>
      <c r="O24" s="4">
        <v>6.2105333381312798E-3</v>
      </c>
      <c r="P24" s="1">
        <v>4590.6764999999996</v>
      </c>
      <c r="Q24" s="1">
        <v>5.6983149142434799</v>
      </c>
      <c r="R24" s="1">
        <v>9.5625873127503397E-2</v>
      </c>
      <c r="S24" s="4">
        <v>313.40499999999997</v>
      </c>
      <c r="T24" s="4">
        <v>22.760319508852302</v>
      </c>
      <c r="U24" s="4">
        <v>101.788414039042</v>
      </c>
      <c r="V24" s="1">
        <v>154.69499999999999</v>
      </c>
      <c r="W24" s="1">
        <v>39.426747583784902</v>
      </c>
      <c r="X24" s="1">
        <v>85.594059679855704</v>
      </c>
      <c r="Y24" s="4">
        <v>526436.29399999999</v>
      </c>
      <c r="Z24" s="4">
        <v>0.94747181723028095</v>
      </c>
      <c r="AA24" s="4">
        <v>89.238058861547401</v>
      </c>
      <c r="AB24" s="1">
        <v>150557.45300000001</v>
      </c>
      <c r="AC24" s="1">
        <v>1.29922786129989</v>
      </c>
      <c r="AD24" s="1">
        <v>89.283850958287502</v>
      </c>
      <c r="AE24" s="4">
        <v>250462.35</v>
      </c>
      <c r="AF24" s="4">
        <v>0.94567384540844002</v>
      </c>
      <c r="AG24" s="4">
        <v>89.416907166175207</v>
      </c>
    </row>
    <row r="25" spans="1:33" x14ac:dyDescent="0.25">
      <c r="A25" s="6"/>
      <c r="B25" s="5">
        <v>44060.515995370399</v>
      </c>
      <c r="C25" s="1" t="s">
        <v>71</v>
      </c>
      <c r="D25" s="6" t="s">
        <v>14</v>
      </c>
      <c r="E25" s="2" t="s">
        <v>7</v>
      </c>
      <c r="F25" s="6" t="b">
        <v>0</v>
      </c>
      <c r="G25" s="4">
        <v>1541.4059999999999</v>
      </c>
      <c r="H25" s="4">
        <v>10.283561519025801</v>
      </c>
      <c r="I25" s="4" t="s">
        <v>13</v>
      </c>
      <c r="J25" s="1">
        <v>532.58849999999995</v>
      </c>
      <c r="K25" s="1">
        <v>14.961824944148701</v>
      </c>
      <c r="L25" s="1" t="s">
        <v>13</v>
      </c>
      <c r="M25" s="4">
        <v>143.25399999999999</v>
      </c>
      <c r="N25" s="4">
        <v>31.9974021124461</v>
      </c>
      <c r="O25" s="4" t="s">
        <v>13</v>
      </c>
      <c r="P25" s="1">
        <v>414.79250000000002</v>
      </c>
      <c r="Q25" s="1">
        <v>22.706468643602499</v>
      </c>
      <c r="R25" s="1" t="s">
        <v>13</v>
      </c>
      <c r="S25" s="4">
        <v>282.36149999999998</v>
      </c>
      <c r="T25" s="4">
        <v>27.627134937651</v>
      </c>
      <c r="U25" s="4">
        <v>91.7060329946395</v>
      </c>
      <c r="V25" s="1">
        <v>43.554499999999997</v>
      </c>
      <c r="W25" s="1">
        <v>57.423486956653797</v>
      </c>
      <c r="X25" s="1">
        <v>24.099075421482802</v>
      </c>
      <c r="Y25" s="4">
        <v>52.408999999999999</v>
      </c>
      <c r="Z25" s="4">
        <v>52.759589869089098</v>
      </c>
      <c r="AA25" s="4">
        <v>8.8840330352960798E-3</v>
      </c>
      <c r="AB25" s="1">
        <v>15.974</v>
      </c>
      <c r="AC25" s="1">
        <v>95.973634557727493</v>
      </c>
      <c r="AD25" s="1">
        <v>9.4729301458605607E-3</v>
      </c>
      <c r="AE25" s="4">
        <v>15.971</v>
      </c>
      <c r="AF25" s="4">
        <v>91.595321473650301</v>
      </c>
      <c r="AG25" s="4">
        <v>5.7017648534838997E-3</v>
      </c>
    </row>
    <row r="26" spans="1:33" x14ac:dyDescent="0.25">
      <c r="A26" s="6"/>
      <c r="B26" s="5">
        <v>44060.519872685203</v>
      </c>
      <c r="C26" s="1" t="s">
        <v>71</v>
      </c>
      <c r="D26" s="6" t="s">
        <v>50</v>
      </c>
      <c r="E26" s="2" t="s">
        <v>7</v>
      </c>
      <c r="F26" s="6" t="b">
        <v>0</v>
      </c>
      <c r="G26" s="4">
        <v>1620.2745</v>
      </c>
      <c r="H26" s="4">
        <v>8.2747394723278997</v>
      </c>
      <c r="I26" s="4" t="s">
        <v>13</v>
      </c>
      <c r="J26" s="1">
        <v>2400.0194999999999</v>
      </c>
      <c r="K26" s="1">
        <v>7.9745402178806701</v>
      </c>
      <c r="L26" s="1">
        <v>0.13811225274381</v>
      </c>
      <c r="M26" s="4">
        <v>1534.4090000000001</v>
      </c>
      <c r="N26" s="4">
        <v>14.308734284383499</v>
      </c>
      <c r="O26" s="4">
        <v>9.9778196059623195E-2</v>
      </c>
      <c r="P26" s="1">
        <v>16880.364000000001</v>
      </c>
      <c r="Q26" s="1">
        <v>3.3633215235449199</v>
      </c>
      <c r="R26" s="1">
        <v>1.1935650140416301</v>
      </c>
      <c r="S26" s="4">
        <v>295.3775</v>
      </c>
      <c r="T26" s="4">
        <v>20.997965682011898</v>
      </c>
      <c r="U26" s="4">
        <v>95.9334001302377</v>
      </c>
      <c r="V26" s="1">
        <v>216.77250000000001</v>
      </c>
      <c r="W26" s="1">
        <v>26.354978676192001</v>
      </c>
      <c r="X26" s="1">
        <v>119.942068599189</v>
      </c>
      <c r="Y26" s="4">
        <v>524183.658</v>
      </c>
      <c r="Z26" s="4">
        <v>0.95049004387135105</v>
      </c>
      <c r="AA26" s="4">
        <v>88.856206648368499</v>
      </c>
      <c r="AB26" s="1">
        <v>149474.038</v>
      </c>
      <c r="AC26" s="1">
        <v>1.40892834929336</v>
      </c>
      <c r="AD26" s="1">
        <v>88.641362250764203</v>
      </c>
      <c r="AE26" s="4">
        <v>247572.74900000001</v>
      </c>
      <c r="AF26" s="4">
        <v>1.3600479913965999</v>
      </c>
      <c r="AG26" s="4">
        <v>88.385298286180699</v>
      </c>
    </row>
    <row r="27" spans="1:33" x14ac:dyDescent="0.25">
      <c r="A27" s="6"/>
      <c r="B27" s="5">
        <v>44060.523738425902</v>
      </c>
      <c r="C27" s="1" t="s">
        <v>71</v>
      </c>
      <c r="D27" s="6" t="s">
        <v>14</v>
      </c>
      <c r="E27" s="2" t="s">
        <v>7</v>
      </c>
      <c r="F27" s="6" t="b">
        <v>0</v>
      </c>
      <c r="G27" s="4">
        <v>1490.9945</v>
      </c>
      <c r="H27" s="4">
        <v>9.1101446728329005</v>
      </c>
      <c r="I27" s="4" t="s">
        <v>13</v>
      </c>
      <c r="J27" s="1">
        <v>541.57749999999999</v>
      </c>
      <c r="K27" s="1">
        <v>17.970710529884698</v>
      </c>
      <c r="L27" s="1" t="s">
        <v>13</v>
      </c>
      <c r="M27" s="4">
        <v>144.25200000000001</v>
      </c>
      <c r="N27" s="4">
        <v>40.195656999780397</v>
      </c>
      <c r="O27" s="4" t="s">
        <v>13</v>
      </c>
      <c r="P27" s="1">
        <v>441.24650000000003</v>
      </c>
      <c r="Q27" s="1">
        <v>19.609684586425999</v>
      </c>
      <c r="R27" s="1" t="s">
        <v>13</v>
      </c>
      <c r="S27" s="4">
        <v>291.875</v>
      </c>
      <c r="T27" s="4">
        <v>23.774471204842602</v>
      </c>
      <c r="U27" s="4">
        <v>94.795849931065007</v>
      </c>
      <c r="V27" s="1">
        <v>34.042999999999999</v>
      </c>
      <c r="W27" s="1">
        <v>57.572240850357403</v>
      </c>
      <c r="X27" s="1">
        <v>18.836281545501301</v>
      </c>
      <c r="Y27" s="4">
        <v>48.914499999999997</v>
      </c>
      <c r="Z27" s="4">
        <v>55.753924813200904</v>
      </c>
      <c r="AA27" s="4">
        <v>8.2916681086261899E-3</v>
      </c>
      <c r="AB27" s="1">
        <v>12.978</v>
      </c>
      <c r="AC27" s="1">
        <v>165.739598655827</v>
      </c>
      <c r="AD27" s="1">
        <v>7.6962368494414898E-3</v>
      </c>
      <c r="AE27" s="4">
        <v>16.971</v>
      </c>
      <c r="AF27" s="4">
        <v>101.168680538096</v>
      </c>
      <c r="AG27" s="4">
        <v>6.0587722327014801E-3</v>
      </c>
    </row>
    <row r="28" spans="1:33" x14ac:dyDescent="0.25">
      <c r="A28" s="6"/>
      <c r="B28" s="5">
        <v>44060.527615740699</v>
      </c>
      <c r="C28" s="1" t="s">
        <v>71</v>
      </c>
      <c r="D28" s="6" t="s">
        <v>82</v>
      </c>
      <c r="E28" s="2" t="s">
        <v>7</v>
      </c>
      <c r="F28" s="6" t="b">
        <v>0</v>
      </c>
      <c r="G28" s="4">
        <v>1798.4960000000001</v>
      </c>
      <c r="H28" s="4">
        <v>10.0689400750567</v>
      </c>
      <c r="I28" s="4">
        <v>1.30721014586606E-2</v>
      </c>
      <c r="J28" s="1">
        <v>4900.2039999999997</v>
      </c>
      <c r="K28" s="1">
        <v>4.5638813097813697</v>
      </c>
      <c r="L28" s="1">
        <v>0.37070795499974402</v>
      </c>
      <c r="M28" s="4">
        <v>3319.08</v>
      </c>
      <c r="N28" s="4">
        <v>5.99706046921587</v>
      </c>
      <c r="O28" s="4">
        <v>0.26304596077298598</v>
      </c>
      <c r="P28" s="1">
        <v>38420.837</v>
      </c>
      <c r="Q28" s="1">
        <v>1.8388117926393099</v>
      </c>
      <c r="R28" s="1">
        <v>3.1179531175230202</v>
      </c>
      <c r="S28" s="4">
        <v>318.91000000000003</v>
      </c>
      <c r="T28" s="4">
        <v>24.665716098937899</v>
      </c>
      <c r="U28" s="4">
        <v>103.576340904551</v>
      </c>
      <c r="V28" s="1">
        <v>135.172</v>
      </c>
      <c r="W28" s="1">
        <v>32.379374100846</v>
      </c>
      <c r="X28" s="1">
        <v>74.7918176737804</v>
      </c>
      <c r="Y28" s="4">
        <v>525457.35849999997</v>
      </c>
      <c r="Z28" s="4">
        <v>0.80147455943637502</v>
      </c>
      <c r="AA28" s="4">
        <v>89.072116078410502</v>
      </c>
      <c r="AB28" s="1">
        <v>149190.91800000001</v>
      </c>
      <c r="AC28" s="1">
        <v>1.17923508344501</v>
      </c>
      <c r="AD28" s="1">
        <v>88.473465920296206</v>
      </c>
      <c r="AE28" s="4">
        <v>245645.7015</v>
      </c>
      <c r="AF28" s="4">
        <v>1.07201805883678</v>
      </c>
      <c r="AG28" s="4">
        <v>87.697328108577906</v>
      </c>
    </row>
    <row r="29" spans="1:33" x14ac:dyDescent="0.25">
      <c r="A29" s="6"/>
      <c r="B29" s="5">
        <v>44060.531481481499</v>
      </c>
      <c r="C29" s="1" t="s">
        <v>71</v>
      </c>
      <c r="D29" s="6" t="s">
        <v>14</v>
      </c>
      <c r="E29" s="2" t="s">
        <v>7</v>
      </c>
      <c r="F29" s="6" t="b">
        <v>0</v>
      </c>
      <c r="G29" s="4">
        <v>1610.2919999999999</v>
      </c>
      <c r="H29" s="4">
        <v>10.3786310039611</v>
      </c>
      <c r="I29" s="4" t="s">
        <v>13</v>
      </c>
      <c r="J29" s="1">
        <v>563.54150000000004</v>
      </c>
      <c r="K29" s="1">
        <v>18.006730122352401</v>
      </c>
      <c r="L29" s="1" t="s">
        <v>13</v>
      </c>
      <c r="M29" s="4">
        <v>148.74350000000001</v>
      </c>
      <c r="N29" s="4">
        <v>32.0700202712693</v>
      </c>
      <c r="O29" s="4" t="s">
        <v>13</v>
      </c>
      <c r="P29" s="1">
        <v>400.31400000000002</v>
      </c>
      <c r="Q29" s="1">
        <v>25.288925358422201</v>
      </c>
      <c r="R29" s="1" t="s">
        <v>13</v>
      </c>
      <c r="S29" s="4">
        <v>303.38600000000002</v>
      </c>
      <c r="T29" s="4">
        <v>14.0469529182893</v>
      </c>
      <c r="U29" s="4">
        <v>98.534419622050805</v>
      </c>
      <c r="V29" s="1">
        <v>43.055</v>
      </c>
      <c r="W29" s="1">
        <v>46.574945891798798</v>
      </c>
      <c r="X29" s="1">
        <v>23.822697821624399</v>
      </c>
      <c r="Y29" s="4">
        <v>60.395000000000003</v>
      </c>
      <c r="Z29" s="4">
        <v>45.654768152970703</v>
      </c>
      <c r="AA29" s="4">
        <v>1.02377678483983E-2</v>
      </c>
      <c r="AB29" s="1">
        <v>10.981</v>
      </c>
      <c r="AC29" s="1">
        <v>134.843204754932</v>
      </c>
      <c r="AD29" s="1">
        <v>6.5119723257602803E-3</v>
      </c>
      <c r="AE29" s="4">
        <v>16.970500000000001</v>
      </c>
      <c r="AF29" s="4">
        <v>78.930790168175903</v>
      </c>
      <c r="AG29" s="4">
        <v>6.0585937290118701E-3</v>
      </c>
    </row>
    <row r="30" spans="1:33" x14ac:dyDescent="0.25">
      <c r="A30" s="6"/>
      <c r="B30" s="5">
        <v>44060.535358796304</v>
      </c>
      <c r="C30" s="1" t="s">
        <v>71</v>
      </c>
      <c r="D30" s="6" t="s">
        <v>24</v>
      </c>
      <c r="E30" s="2" t="s">
        <v>7</v>
      </c>
      <c r="F30" s="6" t="b">
        <v>0</v>
      </c>
      <c r="G30" s="4">
        <v>1929.2650000000001</v>
      </c>
      <c r="H30" s="4">
        <v>11.5080071241292</v>
      </c>
      <c r="I30" s="4">
        <v>2.6553057237684499E-2</v>
      </c>
      <c r="J30" s="1">
        <v>8103.9084999999995</v>
      </c>
      <c r="K30" s="1">
        <v>3.7178318241060802</v>
      </c>
      <c r="L30" s="1">
        <v>0.66875311846587704</v>
      </c>
      <c r="M30" s="4">
        <v>5555.2749999999996</v>
      </c>
      <c r="N30" s="4">
        <v>6.0592010247912702</v>
      </c>
      <c r="O30" s="4">
        <v>0.46762067460718798</v>
      </c>
      <c r="P30" s="1">
        <v>66389.753500000006</v>
      </c>
      <c r="Q30" s="1">
        <v>1.9085801720839</v>
      </c>
      <c r="R30" s="1">
        <v>5.6166470960565702</v>
      </c>
      <c r="S30" s="4">
        <v>327.42200000000003</v>
      </c>
      <c r="T30" s="4">
        <v>20.7453637194129</v>
      </c>
      <c r="U30" s="4">
        <v>106.34088831222</v>
      </c>
      <c r="V30" s="1">
        <v>102.63</v>
      </c>
      <c r="W30" s="1">
        <v>50.139486403230002</v>
      </c>
      <c r="X30" s="1">
        <v>56.786052199124697</v>
      </c>
      <c r="Y30" s="4">
        <v>520167.60100000002</v>
      </c>
      <c r="Z30" s="4">
        <v>0.71702526572806202</v>
      </c>
      <c r="AA30" s="4">
        <v>88.175430769041796</v>
      </c>
      <c r="AB30" s="1">
        <v>146330.34299999999</v>
      </c>
      <c r="AC30" s="1">
        <v>1.0970660385592701</v>
      </c>
      <c r="AD30" s="1">
        <v>86.777082600401599</v>
      </c>
      <c r="AE30" s="4">
        <v>243937.22349999999</v>
      </c>
      <c r="AF30" s="4">
        <v>0.96775563309298396</v>
      </c>
      <c r="AG30" s="4">
        <v>87.087388855347001</v>
      </c>
    </row>
    <row r="31" spans="1:33" x14ac:dyDescent="0.25">
      <c r="A31" s="6"/>
      <c r="B31" s="5">
        <v>44060.539224537002</v>
      </c>
      <c r="C31" s="1" t="s">
        <v>71</v>
      </c>
      <c r="D31" s="6" t="s">
        <v>14</v>
      </c>
      <c r="E31" s="2" t="s">
        <v>7</v>
      </c>
      <c r="F31" s="6" t="b">
        <v>0</v>
      </c>
      <c r="G31" s="4">
        <v>1484.4970000000001</v>
      </c>
      <c r="H31" s="4">
        <v>10.707704705960101</v>
      </c>
      <c r="I31" s="4" t="s">
        <v>13</v>
      </c>
      <c r="J31" s="1">
        <v>533.09199999999998</v>
      </c>
      <c r="K31" s="1">
        <v>15.6035168991147</v>
      </c>
      <c r="L31" s="1" t="s">
        <v>13</v>
      </c>
      <c r="M31" s="4">
        <v>118.29600000000001</v>
      </c>
      <c r="N31" s="4">
        <v>32.079600641121303</v>
      </c>
      <c r="O31" s="4" t="s">
        <v>13</v>
      </c>
      <c r="P31" s="1">
        <v>433.25749999999999</v>
      </c>
      <c r="Q31" s="1">
        <v>17.4423676326406</v>
      </c>
      <c r="R31" s="1" t="s">
        <v>13</v>
      </c>
      <c r="S31" s="4">
        <v>279.35599999999999</v>
      </c>
      <c r="T31" s="4">
        <v>20.9949307737783</v>
      </c>
      <c r="U31" s="4">
        <v>90.729899626013093</v>
      </c>
      <c r="V31" s="1">
        <v>38.047499999999999</v>
      </c>
      <c r="W31" s="1">
        <v>63.662002774630601</v>
      </c>
      <c r="X31" s="1">
        <v>21.052005466688101</v>
      </c>
      <c r="Y31" s="4">
        <v>67.385000000000005</v>
      </c>
      <c r="Z31" s="4">
        <v>57.853131131498998</v>
      </c>
      <c r="AA31" s="4">
        <v>1.14226672152383E-2</v>
      </c>
      <c r="AB31" s="1">
        <v>14.476000000000001</v>
      </c>
      <c r="AC31" s="1">
        <v>125.531188455407</v>
      </c>
      <c r="AD31" s="1">
        <v>8.5845834976510191E-3</v>
      </c>
      <c r="AE31" s="4">
        <v>14.974</v>
      </c>
      <c r="AF31" s="4">
        <v>87.862739825011701</v>
      </c>
      <c r="AG31" s="4">
        <v>5.3458284964039799E-3</v>
      </c>
    </row>
    <row r="32" spans="1:33" x14ac:dyDescent="0.25">
      <c r="A32" s="6"/>
      <c r="B32" s="5">
        <v>44060.543101851901</v>
      </c>
      <c r="C32" s="1" t="s">
        <v>71</v>
      </c>
      <c r="D32" s="6" t="s">
        <v>80</v>
      </c>
      <c r="E32" s="2" t="s">
        <v>7</v>
      </c>
      <c r="F32" s="6" t="b">
        <v>0</v>
      </c>
      <c r="G32" s="4">
        <v>2114.462</v>
      </c>
      <c r="H32" s="4">
        <v>8.3999003160889192</v>
      </c>
      <c r="I32" s="4">
        <v>4.5644987033032901E-2</v>
      </c>
      <c r="J32" s="1">
        <v>11601.697</v>
      </c>
      <c r="K32" s="1">
        <v>4.6497067862835904</v>
      </c>
      <c r="L32" s="1">
        <v>0.99415733263496298</v>
      </c>
      <c r="M32" s="4">
        <v>8031.0280000000002</v>
      </c>
      <c r="N32" s="4">
        <v>3.8863025770693298</v>
      </c>
      <c r="O32" s="4">
        <v>0.69411096793991101</v>
      </c>
      <c r="P32" s="1">
        <v>96168.267000000007</v>
      </c>
      <c r="Q32" s="1">
        <v>1.39251186293802</v>
      </c>
      <c r="R32" s="1">
        <v>8.2770072988599104</v>
      </c>
      <c r="S32" s="4">
        <v>331.42649999999998</v>
      </c>
      <c r="T32" s="4">
        <v>26.789949644570399</v>
      </c>
      <c r="U32" s="4">
        <v>107.641479253715</v>
      </c>
      <c r="V32" s="1">
        <v>65.082999999999998</v>
      </c>
      <c r="W32" s="1">
        <v>53.413547538042103</v>
      </c>
      <c r="X32" s="1">
        <v>36.010977640803198</v>
      </c>
      <c r="Y32" s="4">
        <v>526506.36499999999</v>
      </c>
      <c r="Z32" s="4">
        <v>0.69856076179479798</v>
      </c>
      <c r="AA32" s="4">
        <v>89.249936842024397</v>
      </c>
      <c r="AB32" s="1">
        <v>147489.88800000001</v>
      </c>
      <c r="AC32" s="1">
        <v>1.4159716767800199</v>
      </c>
      <c r="AD32" s="1">
        <v>87.464718057142704</v>
      </c>
      <c r="AE32" s="4">
        <v>245972.62400000001</v>
      </c>
      <c r="AF32" s="4">
        <v>0.91629100585098699</v>
      </c>
      <c r="AG32" s="4">
        <v>87.814041853510204</v>
      </c>
    </row>
    <row r="33" spans="1:33" x14ac:dyDescent="0.25">
      <c r="A33" s="6"/>
      <c r="B33" s="5">
        <v>44060.5469675926</v>
      </c>
      <c r="C33" s="1" t="s">
        <v>71</v>
      </c>
      <c r="D33" s="6" t="s">
        <v>14</v>
      </c>
      <c r="E33" s="2" t="s">
        <v>7</v>
      </c>
      <c r="F33" s="6" t="b">
        <v>0</v>
      </c>
      <c r="G33" s="4">
        <v>1490.0035</v>
      </c>
      <c r="H33" s="4">
        <v>9.4137895257950497</v>
      </c>
      <c r="I33" s="4" t="s">
        <v>13</v>
      </c>
      <c r="J33" s="1">
        <v>538.57749999999999</v>
      </c>
      <c r="K33" s="1">
        <v>19.155145476110601</v>
      </c>
      <c r="L33" s="1" t="s">
        <v>13</v>
      </c>
      <c r="M33" s="4">
        <v>127.28</v>
      </c>
      <c r="N33" s="4">
        <v>32.873182514674802</v>
      </c>
      <c r="O33" s="4" t="s">
        <v>13</v>
      </c>
      <c r="P33" s="1">
        <v>424.274</v>
      </c>
      <c r="Q33" s="1">
        <v>22.197045592616099</v>
      </c>
      <c r="R33" s="1" t="s">
        <v>13</v>
      </c>
      <c r="S33" s="4">
        <v>315.904</v>
      </c>
      <c r="T33" s="4">
        <v>19.030260638004599</v>
      </c>
      <c r="U33" s="4">
        <v>102.600045144747</v>
      </c>
      <c r="V33" s="1">
        <v>39.049500000000002</v>
      </c>
      <c r="W33" s="1">
        <v>74.830523692426496</v>
      </c>
      <c r="X33" s="1">
        <v>21.6064205919294</v>
      </c>
      <c r="Y33" s="4">
        <v>66.386499999999998</v>
      </c>
      <c r="Z33" s="4">
        <v>42.052123606860299</v>
      </c>
      <c r="AA33" s="4">
        <v>1.12534079852255E-2</v>
      </c>
      <c r="AB33" s="1">
        <v>10.4825</v>
      </c>
      <c r="AC33" s="1">
        <v>109.142131089692</v>
      </c>
      <c r="AD33" s="1">
        <v>6.2163509611858798E-3</v>
      </c>
      <c r="AE33" s="4">
        <v>16.472000000000001</v>
      </c>
      <c r="AF33" s="4">
        <v>88.537293369452101</v>
      </c>
      <c r="AG33" s="4">
        <v>5.8806255504719098E-3</v>
      </c>
    </row>
    <row r="34" spans="1:33" x14ac:dyDescent="0.25">
      <c r="A34" s="6"/>
      <c r="B34" s="5">
        <v>44060.550844907397</v>
      </c>
      <c r="C34" s="1" t="s">
        <v>71</v>
      </c>
      <c r="D34" s="6" t="s">
        <v>42</v>
      </c>
      <c r="E34" s="2" t="s">
        <v>7</v>
      </c>
      <c r="F34" s="6" t="b">
        <v>0</v>
      </c>
      <c r="G34" s="4">
        <v>2285.1965</v>
      </c>
      <c r="H34" s="4">
        <v>8.9176415960889095</v>
      </c>
      <c r="I34" s="4">
        <v>6.3245979962960996E-2</v>
      </c>
      <c r="J34" s="1">
        <v>14691.66</v>
      </c>
      <c r="K34" s="1">
        <v>3.5975899149050701</v>
      </c>
      <c r="L34" s="1">
        <v>1.2816209633909501</v>
      </c>
      <c r="M34" s="4">
        <v>10251.7245</v>
      </c>
      <c r="N34" s="4">
        <v>3.9099976925665998</v>
      </c>
      <c r="O34" s="4">
        <v>0.89726782635347202</v>
      </c>
      <c r="P34" s="1">
        <v>124578.3345</v>
      </c>
      <c r="Q34" s="1">
        <v>1.1766273460405099</v>
      </c>
      <c r="R34" s="1">
        <v>10.815112934520901</v>
      </c>
      <c r="S34" s="4">
        <v>317.90600000000001</v>
      </c>
      <c r="T34" s="4">
        <v>23.852852393464499</v>
      </c>
      <c r="U34" s="4">
        <v>103.250259419906</v>
      </c>
      <c r="V34" s="1">
        <v>93.119</v>
      </c>
      <c r="W34" s="1">
        <v>41.4405663422597</v>
      </c>
      <c r="X34" s="1">
        <v>51.523534977397297</v>
      </c>
      <c r="Y34" s="4">
        <v>521543.23100000003</v>
      </c>
      <c r="Z34" s="4">
        <v>0.75560752676245302</v>
      </c>
      <c r="AA34" s="4">
        <v>88.408618625408906</v>
      </c>
      <c r="AB34" s="1">
        <v>146195.95699999999</v>
      </c>
      <c r="AC34" s="1">
        <v>1.22932173902108</v>
      </c>
      <c r="AD34" s="1">
        <v>86.697388773521595</v>
      </c>
      <c r="AE34" s="4">
        <v>242904.83199999999</v>
      </c>
      <c r="AF34" s="4">
        <v>0.83075451240432296</v>
      </c>
      <c r="AG34" s="4">
        <v>86.718817471605504</v>
      </c>
    </row>
    <row r="35" spans="1:33" x14ac:dyDescent="0.25">
      <c r="A35" s="6"/>
      <c r="B35" s="5">
        <v>44060.554710648103</v>
      </c>
      <c r="C35" s="1" t="s">
        <v>71</v>
      </c>
      <c r="D35" s="6" t="s">
        <v>14</v>
      </c>
      <c r="E35" s="2" t="s">
        <v>7</v>
      </c>
      <c r="F35" s="6" t="b">
        <v>0</v>
      </c>
      <c r="G35" s="4">
        <v>1441.0715</v>
      </c>
      <c r="H35" s="4">
        <v>11.030324487917399</v>
      </c>
      <c r="I35" s="4" t="s">
        <v>13</v>
      </c>
      <c r="J35" s="1">
        <v>533.08699999999999</v>
      </c>
      <c r="K35" s="1">
        <v>14.700644238422599</v>
      </c>
      <c r="L35" s="1" t="s">
        <v>13</v>
      </c>
      <c r="M35" s="4">
        <v>121.2885</v>
      </c>
      <c r="N35" s="4">
        <v>36.347292961714402</v>
      </c>
      <c r="O35" s="4" t="s">
        <v>13</v>
      </c>
      <c r="P35" s="1">
        <v>406.8</v>
      </c>
      <c r="Q35" s="1">
        <v>19.254993492824699</v>
      </c>
      <c r="R35" s="1" t="s">
        <v>13</v>
      </c>
      <c r="S35" s="4">
        <v>282.85849999999999</v>
      </c>
      <c r="T35" s="4">
        <v>22.823039242991999</v>
      </c>
      <c r="U35" s="4">
        <v>91.867449825185901</v>
      </c>
      <c r="V35" s="1">
        <v>38.548000000000002</v>
      </c>
      <c r="W35" s="1">
        <v>67.038847232423805</v>
      </c>
      <c r="X35" s="1">
        <v>21.328936375054599</v>
      </c>
      <c r="Y35" s="4">
        <v>51.911000000000001</v>
      </c>
      <c r="Z35" s="4">
        <v>59.391229562642103</v>
      </c>
      <c r="AA35" s="4">
        <v>8.7996153121649903E-3</v>
      </c>
      <c r="AB35" s="1">
        <v>10.483000000000001</v>
      </c>
      <c r="AC35" s="1">
        <v>89.9597207212733</v>
      </c>
      <c r="AD35" s="1">
        <v>6.21664747208315E-3</v>
      </c>
      <c r="AE35" s="4">
        <v>11.480499999999999</v>
      </c>
      <c r="AF35" s="4">
        <v>120.61538099144499</v>
      </c>
      <c r="AG35" s="4">
        <v>4.0986232171073798E-3</v>
      </c>
    </row>
    <row r="36" spans="1:33" x14ac:dyDescent="0.25">
      <c r="A36" s="6"/>
      <c r="B36" s="5">
        <v>44060.558576388903</v>
      </c>
      <c r="C36" s="1" t="s">
        <v>71</v>
      </c>
      <c r="D36" s="6" t="s">
        <v>26</v>
      </c>
      <c r="E36" s="2" t="s">
        <v>7</v>
      </c>
      <c r="F36" s="6" t="b">
        <v>0</v>
      </c>
      <c r="G36" s="4">
        <v>2443.9515000000001</v>
      </c>
      <c r="H36" s="4">
        <v>7.1989220048233102</v>
      </c>
      <c r="I36" s="4">
        <v>7.9612008109532104E-2</v>
      </c>
      <c r="J36" s="1">
        <v>17800.57</v>
      </c>
      <c r="K36" s="1">
        <v>2.7527855921889999</v>
      </c>
      <c r="L36" s="1">
        <v>1.57084726037043</v>
      </c>
      <c r="M36" s="4">
        <v>12775.5015</v>
      </c>
      <c r="N36" s="4">
        <v>3.6094239607769798</v>
      </c>
      <c r="O36" s="4">
        <v>1.12815151831967</v>
      </c>
      <c r="P36" s="1">
        <v>152422.99249999999</v>
      </c>
      <c r="Q36" s="1">
        <v>1.3197776808419801</v>
      </c>
      <c r="R36" s="1">
        <v>13.302705876454301</v>
      </c>
      <c r="S36" s="4">
        <v>301.3845</v>
      </c>
      <c r="T36" s="4">
        <v>26.378007620356598</v>
      </c>
      <c r="U36" s="4">
        <v>97.8843677380695</v>
      </c>
      <c r="V36" s="1">
        <v>90.616</v>
      </c>
      <c r="W36" s="1">
        <v>48.693336891802403</v>
      </c>
      <c r="X36" s="1">
        <v>50.138603781310302</v>
      </c>
      <c r="Y36" s="4">
        <v>521004.07699999999</v>
      </c>
      <c r="Z36" s="4">
        <v>0.92944962384156604</v>
      </c>
      <c r="AA36" s="4">
        <v>88.317224743688001</v>
      </c>
      <c r="AB36" s="1">
        <v>146341.386</v>
      </c>
      <c r="AC36" s="1">
        <v>0.92938362810519104</v>
      </c>
      <c r="AD36" s="1">
        <v>86.7836313400786</v>
      </c>
      <c r="AE36" s="4">
        <v>242281.70550000001</v>
      </c>
      <c r="AF36" s="4">
        <v>1.2251329214432201</v>
      </c>
      <c r="AG36" s="4">
        <v>86.496356712919507</v>
      </c>
    </row>
    <row r="37" spans="1:33" x14ac:dyDescent="0.25">
      <c r="A37" s="6"/>
      <c r="B37" s="5">
        <v>44060.5624537037</v>
      </c>
      <c r="C37" s="1" t="s">
        <v>71</v>
      </c>
      <c r="D37" s="6" t="s">
        <v>14</v>
      </c>
      <c r="E37" s="2" t="s">
        <v>7</v>
      </c>
      <c r="F37" s="6" t="b">
        <v>0</v>
      </c>
      <c r="G37" s="4">
        <v>1454.5425</v>
      </c>
      <c r="H37" s="4">
        <v>10.2683831451748</v>
      </c>
      <c r="I37" s="4" t="s">
        <v>13</v>
      </c>
      <c r="J37" s="1">
        <v>487.66199999999998</v>
      </c>
      <c r="K37" s="1">
        <v>20.5496519145963</v>
      </c>
      <c r="L37" s="1" t="s">
        <v>13</v>
      </c>
      <c r="M37" s="4">
        <v>142.25399999999999</v>
      </c>
      <c r="N37" s="4">
        <v>39.428382166604102</v>
      </c>
      <c r="O37" s="4" t="s">
        <v>13</v>
      </c>
      <c r="P37" s="1">
        <v>463.21050000000002</v>
      </c>
      <c r="Q37" s="1">
        <v>20.877195675498498</v>
      </c>
      <c r="R37" s="1" t="s">
        <v>13</v>
      </c>
      <c r="S37" s="4">
        <v>294.37599999999998</v>
      </c>
      <c r="T37" s="4">
        <v>21.467728942558001</v>
      </c>
      <c r="U37" s="4">
        <v>95.608130601480696</v>
      </c>
      <c r="V37" s="1">
        <v>37.046999999999997</v>
      </c>
      <c r="W37" s="1">
        <v>77.991507951333205</v>
      </c>
      <c r="X37" s="1">
        <v>20.498420304208999</v>
      </c>
      <c r="Y37" s="4">
        <v>49.414499999999997</v>
      </c>
      <c r="Z37" s="4">
        <v>68.579721081226793</v>
      </c>
      <c r="AA37" s="4">
        <v>8.37642485875781E-3</v>
      </c>
      <c r="AB37" s="1">
        <v>7.9865000000000004</v>
      </c>
      <c r="AC37" s="1">
        <v>174.91717651009299</v>
      </c>
      <c r="AD37" s="1">
        <v>4.7361685620330102E-3</v>
      </c>
      <c r="AE37" s="4">
        <v>20.465499999999999</v>
      </c>
      <c r="AF37" s="4">
        <v>81.434220071471998</v>
      </c>
      <c r="AG37" s="4">
        <v>7.3063345193773001E-3</v>
      </c>
    </row>
    <row r="38" spans="1:33" x14ac:dyDescent="0.25">
      <c r="A38" s="6"/>
      <c r="B38" s="5">
        <v>44060.566331018497</v>
      </c>
      <c r="C38" s="1" t="s">
        <v>71</v>
      </c>
      <c r="D38" s="6" t="s">
        <v>79</v>
      </c>
      <c r="E38" s="2" t="s">
        <v>7</v>
      </c>
      <c r="F38" s="6" t="b">
        <v>0</v>
      </c>
      <c r="G38" s="4">
        <v>2502.3589999999999</v>
      </c>
      <c r="H38" s="4">
        <v>6.1820006005620796</v>
      </c>
      <c r="I38" s="4">
        <v>8.5633228159110703E-2</v>
      </c>
      <c r="J38" s="1">
        <v>20303.9035</v>
      </c>
      <c r="K38" s="1">
        <v>2.8863488514652298</v>
      </c>
      <c r="L38" s="1">
        <v>1.8037359185527799</v>
      </c>
      <c r="M38" s="4">
        <v>14451.2855</v>
      </c>
      <c r="N38" s="4">
        <v>2.6020469362201402</v>
      </c>
      <c r="O38" s="4">
        <v>1.2814579304384399</v>
      </c>
      <c r="P38" s="1">
        <v>170744.30850000001</v>
      </c>
      <c r="Q38" s="1">
        <v>0.90698349119523602</v>
      </c>
      <c r="R38" s="1">
        <v>14.939500135824799</v>
      </c>
      <c r="S38" s="4">
        <v>291.37099999999998</v>
      </c>
      <c r="T38" s="4">
        <v>22.044613933654698</v>
      </c>
      <c r="U38" s="4">
        <v>94.632159624031999</v>
      </c>
      <c r="V38" s="1">
        <v>98.623999999999995</v>
      </c>
      <c r="W38" s="1">
        <v>32.984067525003198</v>
      </c>
      <c r="X38" s="1">
        <v>54.569498315175601</v>
      </c>
      <c r="Y38" s="4">
        <v>521035.77399999998</v>
      </c>
      <c r="Z38" s="4">
        <v>0.88480486808706504</v>
      </c>
      <c r="AA38" s="4">
        <v>88.322597813105801</v>
      </c>
      <c r="AB38" s="1">
        <v>145744.30100000001</v>
      </c>
      <c r="AC38" s="1">
        <v>1.1017600198274</v>
      </c>
      <c r="AD38" s="1">
        <v>86.429546921890307</v>
      </c>
      <c r="AE38" s="4">
        <v>241533.22700000001</v>
      </c>
      <c r="AF38" s="4">
        <v>1.26077943673335</v>
      </c>
      <c r="AG38" s="4">
        <v>86.229144365233793</v>
      </c>
    </row>
    <row r="39" spans="1:33" x14ac:dyDescent="0.25">
      <c r="A39" s="6"/>
      <c r="B39" s="5">
        <v>44060.570185185199</v>
      </c>
      <c r="C39" s="1" t="s">
        <v>71</v>
      </c>
      <c r="D39" s="6" t="s">
        <v>14</v>
      </c>
      <c r="E39" s="2" t="s">
        <v>7</v>
      </c>
      <c r="F39" s="6" t="b">
        <v>0</v>
      </c>
      <c r="G39" s="4">
        <v>1519.4395</v>
      </c>
      <c r="H39" s="4">
        <v>10.756350951097501</v>
      </c>
      <c r="I39" s="4" t="s">
        <v>13</v>
      </c>
      <c r="J39" s="1">
        <v>535.08100000000002</v>
      </c>
      <c r="K39" s="1">
        <v>15.198461614567201</v>
      </c>
      <c r="L39" s="1" t="s">
        <v>13</v>
      </c>
      <c r="M39" s="4">
        <v>125.7835</v>
      </c>
      <c r="N39" s="4">
        <v>38.660646430270297</v>
      </c>
      <c r="O39" s="4" t="s">
        <v>13</v>
      </c>
      <c r="P39" s="1">
        <v>454.721</v>
      </c>
      <c r="Q39" s="1">
        <v>24.212641052688301</v>
      </c>
      <c r="R39" s="1" t="s">
        <v>13</v>
      </c>
      <c r="S39" s="4">
        <v>311.40100000000001</v>
      </c>
      <c r="T39" s="4">
        <v>22.420851604893102</v>
      </c>
      <c r="U39" s="4">
        <v>101.13755019917301</v>
      </c>
      <c r="V39" s="1">
        <v>33.542000000000002</v>
      </c>
      <c r="W39" s="1">
        <v>57.526885907960903</v>
      </c>
      <c r="X39" s="1">
        <v>18.559073982880602</v>
      </c>
      <c r="Y39" s="4">
        <v>48.914499999999997</v>
      </c>
      <c r="Z39" s="4">
        <v>62.432464351723098</v>
      </c>
      <c r="AA39" s="4">
        <v>8.2916681086261899E-3</v>
      </c>
      <c r="AB39" s="1">
        <v>7.9870000000000001</v>
      </c>
      <c r="AC39" s="1">
        <v>125.66273002320899</v>
      </c>
      <c r="AD39" s="1">
        <v>4.7364650729302803E-3</v>
      </c>
      <c r="AE39" s="4">
        <v>16.471499999999999</v>
      </c>
      <c r="AF39" s="4">
        <v>88.552338767963803</v>
      </c>
      <c r="AG39" s="4">
        <v>5.8804470467822998E-3</v>
      </c>
    </row>
    <row r="40" spans="1:33" x14ac:dyDescent="0.25">
      <c r="A40" s="6"/>
      <c r="B40" s="5">
        <v>44060.574074074102</v>
      </c>
      <c r="C40" s="1" t="s">
        <v>71</v>
      </c>
      <c r="D40" s="6" t="s">
        <v>57</v>
      </c>
      <c r="E40" s="2" t="s">
        <v>7</v>
      </c>
      <c r="F40" s="6" t="b">
        <v>0</v>
      </c>
      <c r="G40" s="4">
        <v>2556.7645000000002</v>
      </c>
      <c r="H40" s="4">
        <v>7.3281396598753696</v>
      </c>
      <c r="I40" s="4">
        <v>9.1241882653950404E-2</v>
      </c>
      <c r="J40" s="1">
        <v>21689.2235</v>
      </c>
      <c r="K40" s="1">
        <v>3.5201760313597701</v>
      </c>
      <c r="L40" s="1">
        <v>1.93261419863539</v>
      </c>
      <c r="M40" s="4">
        <v>15390.567999999999</v>
      </c>
      <c r="N40" s="4">
        <v>3.5293872906800998</v>
      </c>
      <c r="O40" s="4">
        <v>1.3673866838105599</v>
      </c>
      <c r="P40" s="1">
        <v>185665.75099999999</v>
      </c>
      <c r="Q40" s="1">
        <v>1.0943208272973599</v>
      </c>
      <c r="R40" s="1">
        <v>16.2725556557189</v>
      </c>
      <c r="S40" s="4">
        <v>291.37299999999999</v>
      </c>
      <c r="T40" s="4">
        <v>24.015756481080999</v>
      </c>
      <c r="U40" s="4">
        <v>94.632809188742399</v>
      </c>
      <c r="V40" s="1">
        <v>95.118499999999997</v>
      </c>
      <c r="W40" s="1">
        <v>37.491680431126603</v>
      </c>
      <c r="X40" s="1">
        <v>52.629875339593099</v>
      </c>
      <c r="Y40" s="4">
        <v>518526.55499999999</v>
      </c>
      <c r="Z40" s="4">
        <v>0.89370707885863698</v>
      </c>
      <c r="AA40" s="4">
        <v>87.897251317488795</v>
      </c>
      <c r="AB40" s="1">
        <v>145249.66</v>
      </c>
      <c r="AC40" s="1">
        <v>1.3627034806175899</v>
      </c>
      <c r="AD40" s="1">
        <v>86.136214028420994</v>
      </c>
      <c r="AE40" s="4">
        <v>239843.89050000001</v>
      </c>
      <c r="AF40" s="4">
        <v>0.97335982284049105</v>
      </c>
      <c r="AG40" s="4">
        <v>85.626038768752196</v>
      </c>
    </row>
    <row r="41" spans="1:33" x14ac:dyDescent="0.25">
      <c r="A41" s="6"/>
      <c r="B41" s="5">
        <v>44060.577928240702</v>
      </c>
      <c r="C41" s="1" t="s">
        <v>71</v>
      </c>
      <c r="D41" s="6" t="s">
        <v>14</v>
      </c>
      <c r="E41" s="2" t="s">
        <v>7</v>
      </c>
      <c r="F41" s="6" t="b">
        <v>0</v>
      </c>
      <c r="G41" s="4">
        <v>1448.559</v>
      </c>
      <c r="H41" s="4">
        <v>12.099723857940599</v>
      </c>
      <c r="I41" s="4" t="s">
        <v>13</v>
      </c>
      <c r="J41" s="1">
        <v>504.63549999999998</v>
      </c>
      <c r="K41" s="1">
        <v>18.4300433142269</v>
      </c>
      <c r="L41" s="1" t="s">
        <v>13</v>
      </c>
      <c r="M41" s="4">
        <v>135.268</v>
      </c>
      <c r="N41" s="4">
        <v>41.711345862237799</v>
      </c>
      <c r="O41" s="4" t="s">
        <v>13</v>
      </c>
      <c r="P41" s="1">
        <v>424.77699999999999</v>
      </c>
      <c r="Q41" s="1">
        <v>25.203641122856599</v>
      </c>
      <c r="R41" s="1" t="s">
        <v>13</v>
      </c>
      <c r="S41" s="4">
        <v>285.86399999999998</v>
      </c>
      <c r="T41" s="4">
        <v>21.061454024250502</v>
      </c>
      <c r="U41" s="4">
        <v>92.843583193812293</v>
      </c>
      <c r="V41" s="1">
        <v>48.561999999999998</v>
      </c>
      <c r="W41" s="1">
        <v>51.068256413898503</v>
      </c>
      <c r="X41" s="1">
        <v>26.869767776419099</v>
      </c>
      <c r="Y41" s="4">
        <v>63.391500000000001</v>
      </c>
      <c r="Z41" s="4">
        <v>53.167294817616998</v>
      </c>
      <c r="AA41" s="4">
        <v>1.07457150519371E-2</v>
      </c>
      <c r="AB41" s="1">
        <v>9.4849999999999994</v>
      </c>
      <c r="AC41" s="1">
        <v>129.935269839141</v>
      </c>
      <c r="AD41" s="1">
        <v>5.6248117211398201E-3</v>
      </c>
      <c r="AE41" s="4">
        <v>13.476000000000001</v>
      </c>
      <c r="AF41" s="4">
        <v>118.411534917531</v>
      </c>
      <c r="AG41" s="4">
        <v>4.8110314423360501E-3</v>
      </c>
    </row>
    <row r="42" spans="1:33" x14ac:dyDescent="0.25">
      <c r="A42" s="6"/>
      <c r="B42" s="5">
        <v>44060.581805555601</v>
      </c>
      <c r="C42" s="1" t="s">
        <v>71</v>
      </c>
      <c r="D42" s="6" t="s">
        <v>29</v>
      </c>
      <c r="E42" s="2" t="s">
        <v>7</v>
      </c>
      <c r="F42" s="6" t="b">
        <v>0</v>
      </c>
      <c r="G42" s="4">
        <v>2632.6590000000001</v>
      </c>
      <c r="H42" s="4">
        <v>7.99238510623052</v>
      </c>
      <c r="I42" s="4">
        <v>9.9065834801409902E-2</v>
      </c>
      <c r="J42" s="1">
        <v>22763.073499999999</v>
      </c>
      <c r="K42" s="1">
        <v>2.9413340196708599</v>
      </c>
      <c r="L42" s="1">
        <v>2.0325159838306601</v>
      </c>
      <c r="M42" s="4">
        <v>16371.218500000001</v>
      </c>
      <c r="N42" s="4">
        <v>3.7711946558834999</v>
      </c>
      <c r="O42" s="4">
        <v>1.4570999223290499</v>
      </c>
      <c r="P42" s="1">
        <v>196032.13750000001</v>
      </c>
      <c r="Q42" s="1">
        <v>0.96290735759979795</v>
      </c>
      <c r="R42" s="1">
        <v>17.198670456294099</v>
      </c>
      <c r="S42" s="4">
        <v>311.90100000000001</v>
      </c>
      <c r="T42" s="4">
        <v>20.070017293990201</v>
      </c>
      <c r="U42" s="4">
        <v>101.299941376785</v>
      </c>
      <c r="V42" s="1">
        <v>151.696</v>
      </c>
      <c r="W42" s="1">
        <v>30.080608320474099</v>
      </c>
      <c r="X42" s="1">
        <v>83.934687463689102</v>
      </c>
      <c r="Y42" s="4">
        <v>519851.8075</v>
      </c>
      <c r="Z42" s="4">
        <v>0.63668509619302505</v>
      </c>
      <c r="AA42" s="4">
        <v>88.121899507496394</v>
      </c>
      <c r="AB42" s="1">
        <v>145272.54800000001</v>
      </c>
      <c r="AC42" s="1">
        <v>1.15791625751875</v>
      </c>
      <c r="AD42" s="1">
        <v>86.149787111254199</v>
      </c>
      <c r="AE42" s="4">
        <v>241955.46900000001</v>
      </c>
      <c r="AF42" s="4">
        <v>1.12493815914646</v>
      </c>
      <c r="AG42" s="4">
        <v>86.379887875049405</v>
      </c>
    </row>
    <row r="43" spans="1:33" x14ac:dyDescent="0.25">
      <c r="A43" s="6"/>
      <c r="B43" s="5">
        <v>44060.5856712963</v>
      </c>
      <c r="C43" s="1" t="s">
        <v>71</v>
      </c>
      <c r="D43" s="6" t="s">
        <v>14</v>
      </c>
      <c r="E43" s="2" t="s">
        <v>7</v>
      </c>
      <c r="F43" s="6" t="b">
        <v>0</v>
      </c>
      <c r="G43" s="4">
        <v>1465.52</v>
      </c>
      <c r="H43" s="4">
        <v>9.8064449793512107</v>
      </c>
      <c r="I43" s="4" t="s">
        <v>13</v>
      </c>
      <c r="J43" s="1">
        <v>534.59</v>
      </c>
      <c r="K43" s="1">
        <v>22.618367220390599</v>
      </c>
      <c r="L43" s="1" t="s">
        <v>13</v>
      </c>
      <c r="M43" s="4">
        <v>151.73849999999999</v>
      </c>
      <c r="N43" s="4">
        <v>26.2819417915534</v>
      </c>
      <c r="O43" s="4" t="s">
        <v>13</v>
      </c>
      <c r="P43" s="1">
        <v>408.298</v>
      </c>
      <c r="Q43" s="1">
        <v>16.8637366661656</v>
      </c>
      <c r="R43" s="1" t="s">
        <v>13</v>
      </c>
      <c r="S43" s="4">
        <v>288.87</v>
      </c>
      <c r="T43" s="4">
        <v>21.316970135303102</v>
      </c>
      <c r="U43" s="4">
        <v>93.819878953616197</v>
      </c>
      <c r="V43" s="1">
        <v>45.058</v>
      </c>
      <c r="W43" s="1">
        <v>56.9978366021776</v>
      </c>
      <c r="X43" s="1">
        <v>24.930974763598901</v>
      </c>
      <c r="Y43" s="4">
        <v>71.376999999999995</v>
      </c>
      <c r="Z43" s="4">
        <v>44.527431573429702</v>
      </c>
      <c r="AA43" s="4">
        <v>1.20993651082892E-2</v>
      </c>
      <c r="AB43" s="1">
        <v>8.9849999999999994</v>
      </c>
      <c r="AC43" s="1">
        <v>119.02974845913</v>
      </c>
      <c r="AD43" s="1">
        <v>5.3283008238736102E-3</v>
      </c>
      <c r="AE43" s="4">
        <v>15.473000000000001</v>
      </c>
      <c r="AF43" s="4">
        <v>109.72420057289099</v>
      </c>
      <c r="AG43" s="4">
        <v>5.5239751786335502E-3</v>
      </c>
    </row>
    <row r="44" spans="1:33" x14ac:dyDescent="0.25">
      <c r="A44" s="6"/>
      <c r="B44" s="5">
        <v>44060.589548611097</v>
      </c>
      <c r="C44" s="1" t="s">
        <v>71</v>
      </c>
      <c r="D44" s="6" t="s">
        <v>58</v>
      </c>
      <c r="E44" s="2" t="s">
        <v>7</v>
      </c>
      <c r="F44" s="6" t="b">
        <v>0</v>
      </c>
      <c r="G44" s="4">
        <v>4977.12</v>
      </c>
      <c r="H44" s="4">
        <v>6.0246155808507202</v>
      </c>
      <c r="I44" s="4">
        <v>0.34075595299950201</v>
      </c>
      <c r="J44" s="1">
        <v>64278.123</v>
      </c>
      <c r="K44" s="1">
        <v>1.9493593383061101</v>
      </c>
      <c r="L44" s="1">
        <v>5.8947197902466799</v>
      </c>
      <c r="M44" s="4">
        <v>46464.892</v>
      </c>
      <c r="N44" s="4">
        <v>2.0018690440805198</v>
      </c>
      <c r="O44" s="4">
        <v>4.2101713872426298</v>
      </c>
      <c r="P44" s="1">
        <v>558042.6165</v>
      </c>
      <c r="Q44" s="1">
        <v>0.91592964378626895</v>
      </c>
      <c r="R44" s="1">
        <v>49.5400521484789</v>
      </c>
      <c r="S44" s="4">
        <v>274.3485</v>
      </c>
      <c r="T44" s="4">
        <v>21.458677964467</v>
      </c>
      <c r="U44" s="4">
        <v>89.103551982227899</v>
      </c>
      <c r="V44" s="1">
        <v>104.134</v>
      </c>
      <c r="W44" s="1">
        <v>43.161084263211897</v>
      </c>
      <c r="X44" s="1">
        <v>57.618228195495</v>
      </c>
      <c r="Y44" s="4">
        <v>522224.39049999998</v>
      </c>
      <c r="Z44" s="4">
        <v>0.76834492090858697</v>
      </c>
      <c r="AA44" s="4">
        <v>88.5240843564914</v>
      </c>
      <c r="AB44" s="1">
        <v>145424.24249999999</v>
      </c>
      <c r="AC44" s="1">
        <v>1.2443758336966799</v>
      </c>
      <c r="AD44" s="1">
        <v>86.239745255864904</v>
      </c>
      <c r="AE44" s="4">
        <v>240670.435</v>
      </c>
      <c r="AF44" s="4">
        <v>1.3475708769872301</v>
      </c>
      <c r="AG44" s="4">
        <v>85.921121254503902</v>
      </c>
    </row>
    <row r="45" spans="1:33" x14ac:dyDescent="0.25">
      <c r="A45" s="6"/>
      <c r="B45" s="5">
        <v>44060.593425925901</v>
      </c>
      <c r="C45" s="1" t="s">
        <v>71</v>
      </c>
      <c r="D45" s="6" t="s">
        <v>14</v>
      </c>
      <c r="E45" s="2" t="s">
        <v>7</v>
      </c>
      <c r="F45" s="6" t="b">
        <v>0</v>
      </c>
      <c r="G45" s="4">
        <v>1491.498</v>
      </c>
      <c r="H45" s="4">
        <v>10.7242474515252</v>
      </c>
      <c r="I45" s="4" t="s">
        <v>13</v>
      </c>
      <c r="J45" s="1">
        <v>520.60950000000003</v>
      </c>
      <c r="K45" s="1">
        <v>19.0373472701271</v>
      </c>
      <c r="L45" s="1" t="s">
        <v>13</v>
      </c>
      <c r="M45" s="4">
        <v>136.76750000000001</v>
      </c>
      <c r="N45" s="4">
        <v>33.418452938641401</v>
      </c>
      <c r="O45" s="4" t="s">
        <v>13</v>
      </c>
      <c r="P45" s="1">
        <v>399.8125</v>
      </c>
      <c r="Q45" s="1">
        <v>20.309143122843199</v>
      </c>
      <c r="R45" s="1" t="s">
        <v>13</v>
      </c>
      <c r="S45" s="4">
        <v>282.36099999999999</v>
      </c>
      <c r="T45" s="4">
        <v>27.819209321573499</v>
      </c>
      <c r="U45" s="4">
        <v>91.705870603461804</v>
      </c>
      <c r="V45" s="1">
        <v>36.043999999999997</v>
      </c>
      <c r="W45" s="1">
        <v>65.246257911926307</v>
      </c>
      <c r="X45" s="1">
        <v>19.943451870459398</v>
      </c>
      <c r="Y45" s="4">
        <v>57.401000000000003</v>
      </c>
      <c r="Z45" s="4">
        <v>56.388552923639601</v>
      </c>
      <c r="AA45" s="4">
        <v>9.7302444286101707E-3</v>
      </c>
      <c r="AB45" s="1">
        <v>5.4904999999999999</v>
      </c>
      <c r="AC45" s="1">
        <v>161.29397704047901</v>
      </c>
      <c r="AD45" s="1">
        <v>3.2559861628801401E-3</v>
      </c>
      <c r="AE45" s="4">
        <v>10.981</v>
      </c>
      <c r="AF45" s="4">
        <v>144.20023898118799</v>
      </c>
      <c r="AG45" s="4">
        <v>3.9202980311881996E-3</v>
      </c>
    </row>
    <row r="46" spans="1:33" x14ac:dyDescent="0.25">
      <c r="A46" s="6"/>
      <c r="B46" s="5">
        <v>44060.597291666701</v>
      </c>
      <c r="C46" s="1" t="s">
        <v>71</v>
      </c>
      <c r="D46" s="6" t="s">
        <v>14</v>
      </c>
      <c r="E46" s="2" t="s">
        <v>7</v>
      </c>
      <c r="F46" s="6" t="b">
        <v>0</v>
      </c>
      <c r="G46" s="4">
        <v>1498.4635000000001</v>
      </c>
      <c r="H46" s="4">
        <v>11.3682851778392</v>
      </c>
      <c r="I46" s="4" t="s">
        <v>13</v>
      </c>
      <c r="J46" s="1">
        <v>519.61</v>
      </c>
      <c r="K46" s="1">
        <v>22.427406629135</v>
      </c>
      <c r="L46" s="1" t="s">
        <v>13</v>
      </c>
      <c r="M46" s="4">
        <v>125.286</v>
      </c>
      <c r="N46" s="4">
        <v>43.606897541200503</v>
      </c>
      <c r="O46" s="4" t="s">
        <v>13</v>
      </c>
      <c r="P46" s="1">
        <v>360.38400000000001</v>
      </c>
      <c r="Q46" s="1">
        <v>21.643632520659601</v>
      </c>
      <c r="R46" s="1" t="s">
        <v>13</v>
      </c>
      <c r="S46" s="4">
        <v>276.35250000000002</v>
      </c>
      <c r="T46" s="4">
        <v>25.416472458834999</v>
      </c>
      <c r="U46" s="4">
        <v>89.754415822097201</v>
      </c>
      <c r="V46" s="1">
        <v>41.552</v>
      </c>
      <c r="W46" s="1">
        <v>82.472555369781801</v>
      </c>
      <c r="X46" s="1">
        <v>22.991075133762301</v>
      </c>
      <c r="Y46" s="4">
        <v>33.442999999999998</v>
      </c>
      <c r="Z46" s="4">
        <v>73.293863084879803</v>
      </c>
      <c r="AA46" s="4">
        <v>5.6690399893034897E-3</v>
      </c>
      <c r="AB46" s="1">
        <v>5.49</v>
      </c>
      <c r="AC46" s="1">
        <v>199.84100357988899</v>
      </c>
      <c r="AD46" s="1">
        <v>3.25568965198288E-3</v>
      </c>
      <c r="AE46" s="4">
        <v>3.9929999999999999</v>
      </c>
      <c r="AF46" s="4">
        <v>170.158635918149</v>
      </c>
      <c r="AG46" s="4">
        <v>1.4255304652157799E-3</v>
      </c>
    </row>
    <row r="47" spans="1:33" x14ac:dyDescent="0.25">
      <c r="A47" s="6"/>
      <c r="B47" s="5">
        <v>44060.6011574074</v>
      </c>
      <c r="C47" s="1" t="s">
        <v>71</v>
      </c>
      <c r="D47" s="6" t="s">
        <v>46</v>
      </c>
      <c r="E47" s="2" t="s">
        <v>7</v>
      </c>
      <c r="F47" s="6" t="b">
        <v>0</v>
      </c>
      <c r="G47" s="4">
        <v>2693.06</v>
      </c>
      <c r="H47" s="4">
        <v>4.4478115955005997</v>
      </c>
      <c r="I47" s="4">
        <v>0.10529256445453</v>
      </c>
      <c r="J47" s="1">
        <v>23532.341</v>
      </c>
      <c r="K47" s="1">
        <v>2.2593762334337302</v>
      </c>
      <c r="L47" s="1">
        <v>2.10408202801066</v>
      </c>
      <c r="M47" s="4">
        <v>16658.439999999999</v>
      </c>
      <c r="N47" s="4">
        <v>2.70231513390942</v>
      </c>
      <c r="O47" s="4">
        <v>1.48337592069661</v>
      </c>
      <c r="P47" s="1">
        <v>198452.7445</v>
      </c>
      <c r="Q47" s="1">
        <v>0.87959648840600702</v>
      </c>
      <c r="R47" s="1">
        <v>17.4149232430367</v>
      </c>
      <c r="S47" s="4">
        <v>296.88150000000002</v>
      </c>
      <c r="T47" s="4">
        <v>18.3849849075775</v>
      </c>
      <c r="U47" s="4">
        <v>96.421872792494995</v>
      </c>
      <c r="V47" s="1">
        <v>142.17850000000001</v>
      </c>
      <c r="W47" s="1">
        <v>38.614588898197802</v>
      </c>
      <c r="X47" s="1">
        <v>78.668573736658303</v>
      </c>
      <c r="Y47" s="4">
        <v>519860.929</v>
      </c>
      <c r="Z47" s="4">
        <v>0.41758047293818501</v>
      </c>
      <c r="AA47" s="4">
        <v>88.123445724889095</v>
      </c>
      <c r="AB47" s="1">
        <v>144505.90650000001</v>
      </c>
      <c r="AC47" s="1">
        <v>1.2278218769864999</v>
      </c>
      <c r="AD47" s="1">
        <v>85.695151993161204</v>
      </c>
      <c r="AE47" s="4">
        <v>239786.46950000001</v>
      </c>
      <c r="AF47" s="4">
        <v>0.87596211166691096</v>
      </c>
      <c r="AG47" s="4">
        <v>85.605539048030195</v>
      </c>
    </row>
    <row r="48" spans="1:33" x14ac:dyDescent="0.25">
      <c r="A48" s="6"/>
      <c r="B48" s="5">
        <v>44060.605034722197</v>
      </c>
      <c r="C48" s="1" t="s">
        <v>71</v>
      </c>
      <c r="D48" s="6" t="s">
        <v>14</v>
      </c>
      <c r="E48" s="2" t="s">
        <v>7</v>
      </c>
      <c r="F48" s="6" t="b">
        <v>0</v>
      </c>
      <c r="G48" s="4">
        <v>1542.9135000000001</v>
      </c>
      <c r="H48" s="4">
        <v>12.867854574671901</v>
      </c>
      <c r="I48" s="4" t="s">
        <v>13</v>
      </c>
      <c r="J48" s="1">
        <v>557.04899999999998</v>
      </c>
      <c r="K48" s="1">
        <v>14.497644022078401</v>
      </c>
      <c r="L48" s="1" t="s">
        <v>13</v>
      </c>
      <c r="M48" s="4">
        <v>135.267</v>
      </c>
      <c r="N48" s="4">
        <v>39.308643302832401</v>
      </c>
      <c r="O48" s="4" t="s">
        <v>13</v>
      </c>
      <c r="P48" s="1">
        <v>382.84500000000003</v>
      </c>
      <c r="Q48" s="1">
        <v>17.611387307451999</v>
      </c>
      <c r="R48" s="1" t="s">
        <v>13</v>
      </c>
      <c r="S48" s="4">
        <v>323.41550000000001</v>
      </c>
      <c r="T48" s="4">
        <v>30.5853263907083</v>
      </c>
      <c r="U48" s="4">
        <v>105.039647806014</v>
      </c>
      <c r="V48" s="1">
        <v>43.554499999999997</v>
      </c>
      <c r="W48" s="1">
        <v>84.149074573001798</v>
      </c>
      <c r="X48" s="1">
        <v>24.099075421482802</v>
      </c>
      <c r="Y48" s="4">
        <v>90.344999999999999</v>
      </c>
      <c r="Z48" s="4">
        <v>39.3512262705312</v>
      </c>
      <c r="AA48" s="4">
        <v>1.53146971812823E-2</v>
      </c>
      <c r="AB48" s="1">
        <v>15.972</v>
      </c>
      <c r="AC48" s="1">
        <v>89.317366043992806</v>
      </c>
      <c r="AD48" s="1">
        <v>9.4717441022714993E-3</v>
      </c>
      <c r="AE48" s="4">
        <v>29.949000000000002</v>
      </c>
      <c r="AF48" s="4">
        <v>96.127115922630196</v>
      </c>
      <c r="AG48" s="4">
        <v>1.0692014000187201E-2</v>
      </c>
    </row>
    <row r="49" spans="1:33" x14ac:dyDescent="0.25">
      <c r="A49" s="6"/>
      <c r="B49" s="5">
        <v>44060.608912037002</v>
      </c>
      <c r="C49" s="1" t="s">
        <v>71</v>
      </c>
      <c r="D49" s="6" t="s">
        <v>5</v>
      </c>
      <c r="E49" s="2" t="s">
        <v>7</v>
      </c>
      <c r="F49" s="6" t="b">
        <v>0</v>
      </c>
      <c r="G49" s="4">
        <v>2751.4744999999998</v>
      </c>
      <c r="H49" s="4">
        <v>8.4038694769569595</v>
      </c>
      <c r="I49" s="4">
        <v>0.111314506133015</v>
      </c>
      <c r="J49" s="1">
        <v>22858.583500000001</v>
      </c>
      <c r="K49" s="1">
        <v>3.22435851325073</v>
      </c>
      <c r="L49" s="1">
        <v>2.04140141429487</v>
      </c>
      <c r="M49" s="4">
        <v>16427.085999999999</v>
      </c>
      <c r="N49" s="4">
        <v>3.0206264250675301</v>
      </c>
      <c r="O49" s="4">
        <v>1.46221087098297</v>
      </c>
      <c r="P49" s="1">
        <v>195802.42449999999</v>
      </c>
      <c r="Q49" s="1">
        <v>1.0186754690641799</v>
      </c>
      <c r="R49" s="1">
        <v>17.178148299495898</v>
      </c>
      <c r="S49" s="4">
        <v>289.36950000000002</v>
      </c>
      <c r="T49" s="4">
        <v>19.539744853609001</v>
      </c>
      <c r="U49" s="4">
        <v>93.982107740050694</v>
      </c>
      <c r="V49" s="1">
        <v>84.607500000000002</v>
      </c>
      <c r="W49" s="1">
        <v>38.296632704103502</v>
      </c>
      <c r="X49" s="1">
        <v>46.814049609640797</v>
      </c>
      <c r="Y49" s="4">
        <v>524480.44099999999</v>
      </c>
      <c r="Z49" s="4">
        <v>0.74345534558495396</v>
      </c>
      <c r="AA49" s="4">
        <v>88.906515373517095</v>
      </c>
      <c r="AB49" s="1">
        <v>146115.68599999999</v>
      </c>
      <c r="AC49" s="1">
        <v>1.45954475805755</v>
      </c>
      <c r="AD49" s="1">
        <v>86.649786321052702</v>
      </c>
      <c r="AE49" s="4">
        <v>242005.6085</v>
      </c>
      <c r="AF49" s="4">
        <v>1.16647796047581</v>
      </c>
      <c r="AG49" s="4">
        <v>86.397788046539702</v>
      </c>
    </row>
    <row r="50" spans="1:33" x14ac:dyDescent="0.25">
      <c r="A50" s="6"/>
      <c r="B50" s="5">
        <v>44060.612766203703</v>
      </c>
      <c r="C50" s="1" t="s">
        <v>71</v>
      </c>
      <c r="D50" s="6" t="s">
        <v>14</v>
      </c>
      <c r="E50" s="2" t="s">
        <v>7</v>
      </c>
      <c r="F50" s="6" t="b">
        <v>0</v>
      </c>
      <c r="G50" s="4">
        <v>1440.0725</v>
      </c>
      <c r="H50" s="4">
        <v>10.582125066376699</v>
      </c>
      <c r="I50" s="4" t="s">
        <v>13</v>
      </c>
      <c r="J50" s="1">
        <v>501.642</v>
      </c>
      <c r="K50" s="1">
        <v>14.3202503771517</v>
      </c>
      <c r="L50" s="1" t="s">
        <v>13</v>
      </c>
      <c r="M50" s="4">
        <v>145.74850000000001</v>
      </c>
      <c r="N50" s="4">
        <v>36.474872160021697</v>
      </c>
      <c r="O50" s="4" t="s">
        <v>13</v>
      </c>
      <c r="P50" s="1">
        <v>436.2525</v>
      </c>
      <c r="Q50" s="1">
        <v>19.219100052920201</v>
      </c>
      <c r="R50" s="1" t="s">
        <v>13</v>
      </c>
      <c r="S50" s="4">
        <v>289.36849999999998</v>
      </c>
      <c r="T50" s="4">
        <v>19.409929533041201</v>
      </c>
      <c r="U50" s="4">
        <v>93.981782957695501</v>
      </c>
      <c r="V50" s="1">
        <v>40.051000000000002</v>
      </c>
      <c r="W50" s="1">
        <v>59.609634102416102</v>
      </c>
      <c r="X50" s="1">
        <v>22.1605590629167</v>
      </c>
      <c r="Y50" s="4">
        <v>88.347499999999997</v>
      </c>
      <c r="Z50" s="4">
        <v>53.914519254845402</v>
      </c>
      <c r="AA50" s="4">
        <v>1.49760939645065E-2</v>
      </c>
      <c r="AB50" s="1">
        <v>23.460999999999999</v>
      </c>
      <c r="AC50" s="1">
        <v>66.607074054014006</v>
      </c>
      <c r="AD50" s="1">
        <v>1.3912884321524601E-2</v>
      </c>
      <c r="AE50" s="4">
        <v>24.457000000000001</v>
      </c>
      <c r="AF50" s="4">
        <v>103.835138992471</v>
      </c>
      <c r="AG50" s="4">
        <v>8.7313294735242505E-3</v>
      </c>
    </row>
    <row r="51" spans="1:33" x14ac:dyDescent="0.25">
      <c r="A51" s="6"/>
      <c r="B51" s="5">
        <v>44060.616655092599</v>
      </c>
      <c r="C51" s="1" t="s">
        <v>71</v>
      </c>
      <c r="D51" s="6" t="s">
        <v>21</v>
      </c>
      <c r="E51" s="2" t="s">
        <v>7</v>
      </c>
      <c r="F51" s="6" t="b">
        <v>0</v>
      </c>
      <c r="G51" s="4">
        <v>2626.6675</v>
      </c>
      <c r="H51" s="4">
        <v>7.9582799673001299</v>
      </c>
      <c r="I51" s="4">
        <v>9.8448172002504802E-2</v>
      </c>
      <c r="J51" s="1">
        <v>21955.679499999998</v>
      </c>
      <c r="K51" s="1">
        <v>3.2298864880294902</v>
      </c>
      <c r="L51" s="1">
        <v>1.95740297739964</v>
      </c>
      <c r="M51" s="4">
        <v>15739.243</v>
      </c>
      <c r="N51" s="4">
        <v>2.9626617777931199</v>
      </c>
      <c r="O51" s="4">
        <v>1.39928465708487</v>
      </c>
      <c r="P51" s="1">
        <v>188556.06</v>
      </c>
      <c r="Q51" s="1">
        <v>1.1206256749265699</v>
      </c>
      <c r="R51" s="1">
        <v>16.5307707958872</v>
      </c>
      <c r="S51" s="4">
        <v>294.87450000000001</v>
      </c>
      <c r="T51" s="4">
        <v>26.749092154179301</v>
      </c>
      <c r="U51" s="4">
        <v>95.770034605559999</v>
      </c>
      <c r="V51" s="1">
        <v>90.613500000000002</v>
      </c>
      <c r="W51" s="1">
        <v>43.538940083089898</v>
      </c>
      <c r="X51" s="1">
        <v>50.137220510039803</v>
      </c>
      <c r="Y51" s="4">
        <v>519423.00699999998</v>
      </c>
      <c r="Z51" s="4">
        <v>0.76907506421183902</v>
      </c>
      <c r="AA51" s="4">
        <v>88.049212033826805</v>
      </c>
      <c r="AB51" s="1">
        <v>144563.79399999999</v>
      </c>
      <c r="AC51" s="1">
        <v>1.0398557928430801</v>
      </c>
      <c r="AD51" s="1">
        <v>85.729480542292194</v>
      </c>
      <c r="AE51" s="4">
        <v>239500.2795</v>
      </c>
      <c r="AF51" s="4">
        <v>1.08706240943239</v>
      </c>
      <c r="AG51" s="4">
        <v>85.503367106171893</v>
      </c>
    </row>
    <row r="52" spans="1:33" x14ac:dyDescent="0.25">
      <c r="A52" s="6"/>
      <c r="B52" s="5">
        <v>44060.620520833298</v>
      </c>
      <c r="C52" s="1" t="s">
        <v>71</v>
      </c>
      <c r="D52" s="6" t="s">
        <v>14</v>
      </c>
      <c r="E52" s="2" t="s">
        <v>7</v>
      </c>
      <c r="F52" s="6" t="b">
        <v>0</v>
      </c>
      <c r="G52" s="4">
        <v>1446.068</v>
      </c>
      <c r="H52" s="4">
        <v>10.167279363341599</v>
      </c>
      <c r="I52" s="4" t="s">
        <v>13</v>
      </c>
      <c r="J52" s="1">
        <v>515.62099999999998</v>
      </c>
      <c r="K52" s="1">
        <v>12.6929965250986</v>
      </c>
      <c r="L52" s="1" t="s">
        <v>13</v>
      </c>
      <c r="M52" s="4">
        <v>135.76750000000001</v>
      </c>
      <c r="N52" s="4">
        <v>30.025676011241998</v>
      </c>
      <c r="O52" s="4" t="s">
        <v>13</v>
      </c>
      <c r="P52" s="1">
        <v>414.79</v>
      </c>
      <c r="Q52" s="1">
        <v>18.469965682113301</v>
      </c>
      <c r="R52" s="1" t="s">
        <v>13</v>
      </c>
      <c r="S52" s="4">
        <v>296.37849999999997</v>
      </c>
      <c r="T52" s="4">
        <v>24.690574344451999</v>
      </c>
      <c r="U52" s="4">
        <v>96.258507267817194</v>
      </c>
      <c r="V52" s="1">
        <v>39.551000000000002</v>
      </c>
      <c r="W52" s="1">
        <v>78.559580724072404</v>
      </c>
      <c r="X52" s="1">
        <v>21.8839048088042</v>
      </c>
      <c r="Y52" s="4">
        <v>95.835499999999996</v>
      </c>
      <c r="Z52" s="4">
        <v>60.020566232809202</v>
      </c>
      <c r="AA52" s="4">
        <v>1.6245411054477601E-2</v>
      </c>
      <c r="AB52" s="1">
        <v>18.967500000000001</v>
      </c>
      <c r="AC52" s="1">
        <v>116.942069788298</v>
      </c>
      <c r="AD52" s="1">
        <v>1.1248140887793299E-2</v>
      </c>
      <c r="AE52" s="4">
        <v>33.941499999999998</v>
      </c>
      <c r="AF52" s="4">
        <v>83.962153664533005</v>
      </c>
      <c r="AG52" s="4">
        <v>1.21173659617134E-2</v>
      </c>
    </row>
    <row r="53" spans="1:33" x14ac:dyDescent="0.25">
      <c r="A53" s="6"/>
      <c r="B53" s="5">
        <v>44060.624386574098</v>
      </c>
      <c r="C53" s="1" t="s">
        <v>71</v>
      </c>
      <c r="D53" s="6" t="s">
        <v>48</v>
      </c>
      <c r="E53" s="2" t="s">
        <v>7</v>
      </c>
      <c r="F53" s="6" t="b">
        <v>0</v>
      </c>
      <c r="G53" s="4">
        <v>2539.7930000000001</v>
      </c>
      <c r="H53" s="4">
        <v>6.6019473518584002</v>
      </c>
      <c r="I53" s="4">
        <v>8.9492293370529205E-2</v>
      </c>
      <c r="J53" s="1">
        <v>21015.391</v>
      </c>
      <c r="K53" s="1">
        <v>2.7333521029758798</v>
      </c>
      <c r="L53" s="1">
        <v>1.86992660756346</v>
      </c>
      <c r="M53" s="4">
        <v>15384.3025</v>
      </c>
      <c r="N53" s="4">
        <v>3.51340008373935</v>
      </c>
      <c r="O53" s="4">
        <v>1.3668134945897901</v>
      </c>
      <c r="P53" s="1">
        <v>179874.80600000001</v>
      </c>
      <c r="Q53" s="1">
        <v>1.36362093880089</v>
      </c>
      <c r="R53" s="1">
        <v>15.755202779302801</v>
      </c>
      <c r="S53" s="4">
        <v>285.87</v>
      </c>
      <c r="T53" s="4">
        <v>23.661641262539099</v>
      </c>
      <c r="U53" s="4">
        <v>92.845531887943594</v>
      </c>
      <c r="V53" s="1">
        <v>147.685</v>
      </c>
      <c r="W53" s="1">
        <v>18.906968432668499</v>
      </c>
      <c r="X53" s="1">
        <v>81.715367037198902</v>
      </c>
      <c r="Y53" s="4">
        <v>516257.27399999998</v>
      </c>
      <c r="Z53" s="4">
        <v>0.84203619746142599</v>
      </c>
      <c r="AA53" s="4">
        <v>87.512577552097895</v>
      </c>
      <c r="AB53" s="1">
        <v>144558.28700000001</v>
      </c>
      <c r="AC53" s="1">
        <v>1.1712499209553</v>
      </c>
      <c r="AD53" s="1">
        <v>85.726214771269696</v>
      </c>
      <c r="AE53" s="4">
        <v>239677.03099999999</v>
      </c>
      <c r="AF53" s="4">
        <v>0.79333367803816501</v>
      </c>
      <c r="AG53" s="4">
        <v>85.566468695959699</v>
      </c>
    </row>
    <row r="54" spans="1:33" x14ac:dyDescent="0.25">
      <c r="A54" s="6"/>
      <c r="B54" s="5">
        <v>44060.628263888902</v>
      </c>
      <c r="C54" s="1" t="s">
        <v>71</v>
      </c>
      <c r="D54" s="6" t="s">
        <v>14</v>
      </c>
      <c r="E54" s="2" t="s">
        <v>7</v>
      </c>
      <c r="F54" s="6" t="b">
        <v>0</v>
      </c>
      <c r="G54" s="4">
        <v>1499.97</v>
      </c>
      <c r="H54" s="4">
        <v>9.4517249287451897</v>
      </c>
      <c r="I54" s="4" t="s">
        <v>13</v>
      </c>
      <c r="J54" s="1">
        <v>536.08349999999996</v>
      </c>
      <c r="K54" s="1">
        <v>18.406448218581101</v>
      </c>
      <c r="L54" s="1" t="s">
        <v>13</v>
      </c>
      <c r="M54" s="4">
        <v>132.27449999999999</v>
      </c>
      <c r="N54" s="4">
        <v>33.921628170624501</v>
      </c>
      <c r="O54" s="4" t="s">
        <v>13</v>
      </c>
      <c r="P54" s="1">
        <v>372.35849999999999</v>
      </c>
      <c r="Q54" s="1">
        <v>20.420653662579099</v>
      </c>
      <c r="R54" s="1" t="s">
        <v>13</v>
      </c>
      <c r="S54" s="4">
        <v>282.86099999999999</v>
      </c>
      <c r="T54" s="4">
        <v>26.010193071424901</v>
      </c>
      <c r="U54" s="4">
        <v>91.868261781073997</v>
      </c>
      <c r="V54" s="1">
        <v>34.544499999999999</v>
      </c>
      <c r="W54" s="1">
        <v>77.255954601699202</v>
      </c>
      <c r="X54" s="1">
        <v>19.113765762376101</v>
      </c>
      <c r="Y54" s="4">
        <v>91.843000000000004</v>
      </c>
      <c r="Z54" s="4">
        <v>53.318981429163202</v>
      </c>
      <c r="AA54" s="4">
        <v>1.5568628404676601E-2</v>
      </c>
      <c r="AB54" s="1">
        <v>24.957999999999998</v>
      </c>
      <c r="AC54" s="1">
        <v>79.471942231930996</v>
      </c>
      <c r="AD54" s="1">
        <v>1.48006379479396E-2</v>
      </c>
      <c r="AE54" s="4">
        <v>30.948499999999999</v>
      </c>
      <c r="AF54" s="4">
        <v>71.6735453281959</v>
      </c>
      <c r="AG54" s="4">
        <v>1.1048842875715101E-2</v>
      </c>
    </row>
    <row r="55" spans="1:33" x14ac:dyDescent="0.25">
      <c r="A55" s="6"/>
      <c r="B55" s="5">
        <v>44060.6321412037</v>
      </c>
      <c r="C55" s="1" t="s">
        <v>71</v>
      </c>
      <c r="D55" s="6" t="s">
        <v>69</v>
      </c>
      <c r="E55" s="2" t="s">
        <v>7</v>
      </c>
      <c r="F55" s="6" t="b">
        <v>0</v>
      </c>
      <c r="G55" s="4">
        <v>2499.8474999999999</v>
      </c>
      <c r="H55" s="4">
        <v>7.4448767900123798</v>
      </c>
      <c r="I55" s="4">
        <v>8.5374318016500306E-2</v>
      </c>
      <c r="J55" s="1">
        <v>19796.797500000001</v>
      </c>
      <c r="K55" s="1">
        <v>2.8417563356503002</v>
      </c>
      <c r="L55" s="1">
        <v>1.75655912972452</v>
      </c>
      <c r="M55" s="4">
        <v>13912.895</v>
      </c>
      <c r="N55" s="4">
        <v>4.26340976080066</v>
      </c>
      <c r="O55" s="4">
        <v>1.23220413885561</v>
      </c>
      <c r="P55" s="1">
        <v>167854.745</v>
      </c>
      <c r="Q55" s="1">
        <v>1.2104706393033</v>
      </c>
      <c r="R55" s="1">
        <v>14.6813515973199</v>
      </c>
      <c r="S55" s="4">
        <v>314.404</v>
      </c>
      <c r="T55" s="4">
        <v>18.204432255234</v>
      </c>
      <c r="U55" s="4">
        <v>102.112871611911</v>
      </c>
      <c r="V55" s="1">
        <v>106.6345</v>
      </c>
      <c r="W55" s="1">
        <v>48.485379800174101</v>
      </c>
      <c r="X55" s="1">
        <v>59.001776120311398</v>
      </c>
      <c r="Y55" s="4">
        <v>520318.65950000001</v>
      </c>
      <c r="Z55" s="4">
        <v>0.79998706215211401</v>
      </c>
      <c r="AA55" s="4">
        <v>88.201037224121293</v>
      </c>
      <c r="AB55" s="1">
        <v>144660.921</v>
      </c>
      <c r="AC55" s="1">
        <v>1.39751143127175</v>
      </c>
      <c r="AD55" s="1">
        <v>85.787078970129798</v>
      </c>
      <c r="AE55" s="4">
        <v>239096.15049999999</v>
      </c>
      <c r="AF55" s="4">
        <v>1.2095447653198801</v>
      </c>
      <c r="AG55" s="4">
        <v>85.359090071016098</v>
      </c>
    </row>
    <row r="56" spans="1:33" x14ac:dyDescent="0.25">
      <c r="A56" s="6"/>
      <c r="B56" s="5">
        <v>44060.636006944398</v>
      </c>
      <c r="C56" s="1" t="s">
        <v>71</v>
      </c>
      <c r="D56" s="6" t="s">
        <v>14</v>
      </c>
      <c r="E56" s="2" t="s">
        <v>7</v>
      </c>
      <c r="F56" s="6" t="b">
        <v>0</v>
      </c>
      <c r="G56" s="4">
        <v>1487.9974999999999</v>
      </c>
      <c r="H56" s="4">
        <v>11.122222467473099</v>
      </c>
      <c r="I56" s="4" t="s">
        <v>13</v>
      </c>
      <c r="J56" s="1">
        <v>508.13499999999999</v>
      </c>
      <c r="K56" s="1">
        <v>14.0358277199143</v>
      </c>
      <c r="L56" s="1" t="s">
        <v>13</v>
      </c>
      <c r="M56" s="4">
        <v>143.2535</v>
      </c>
      <c r="N56" s="4">
        <v>33.171649422570503</v>
      </c>
      <c r="O56" s="4" t="s">
        <v>13</v>
      </c>
      <c r="P56" s="1">
        <v>411.79149999999998</v>
      </c>
      <c r="Q56" s="1">
        <v>18.7597166186961</v>
      </c>
      <c r="R56" s="1" t="s">
        <v>13</v>
      </c>
      <c r="S56" s="4">
        <v>303.88799999999998</v>
      </c>
      <c r="T56" s="4">
        <v>21.759666017504902</v>
      </c>
      <c r="U56" s="4">
        <v>98.697460364373299</v>
      </c>
      <c r="V56" s="1">
        <v>35.044499999999999</v>
      </c>
      <c r="W56" s="1">
        <v>63.888808227904001</v>
      </c>
      <c r="X56" s="1">
        <v>19.390420016488601</v>
      </c>
      <c r="Y56" s="4">
        <v>110.31</v>
      </c>
      <c r="Z56" s="4">
        <v>50.042612523862701</v>
      </c>
      <c r="AA56" s="4">
        <v>1.8699034214037898E-2</v>
      </c>
      <c r="AB56" s="1">
        <v>21.463999999999999</v>
      </c>
      <c r="AC56" s="1">
        <v>89.627027064081204</v>
      </c>
      <c r="AD56" s="1">
        <v>1.2728619797843401E-2</v>
      </c>
      <c r="AE56" s="4">
        <v>43.926499999999997</v>
      </c>
      <c r="AF56" s="4">
        <v>87.056997524074305</v>
      </c>
      <c r="AG56" s="4">
        <v>1.5682084643200801E-2</v>
      </c>
    </row>
    <row r="57" spans="1:33" x14ac:dyDescent="0.25">
      <c r="A57" s="6"/>
      <c r="B57" s="5">
        <v>44060.639872685198</v>
      </c>
      <c r="C57" s="1" t="s">
        <v>71</v>
      </c>
      <c r="D57" s="6" t="s">
        <v>56</v>
      </c>
      <c r="E57" s="2" t="s">
        <v>7</v>
      </c>
      <c r="F57" s="6" t="b">
        <v>0</v>
      </c>
      <c r="G57" s="4">
        <v>2467.404</v>
      </c>
      <c r="H57" s="4">
        <v>7.6720987966500296</v>
      </c>
      <c r="I57" s="4">
        <v>8.2029722670380306E-2</v>
      </c>
      <c r="J57" s="1">
        <v>17802.9905</v>
      </c>
      <c r="K57" s="1">
        <v>4.0803087469082397</v>
      </c>
      <c r="L57" s="1">
        <v>1.57107244291089</v>
      </c>
      <c r="M57" s="4">
        <v>12652.3665</v>
      </c>
      <c r="N57" s="4">
        <v>4.44144922553805</v>
      </c>
      <c r="O57" s="4">
        <v>1.1168867102917499</v>
      </c>
      <c r="P57" s="1">
        <v>151135.18</v>
      </c>
      <c r="Q57" s="1">
        <v>1.4796498935167199</v>
      </c>
      <c r="R57" s="1">
        <v>13.1876549648743</v>
      </c>
      <c r="S57" s="4">
        <v>294.37650000000002</v>
      </c>
      <c r="T57" s="4">
        <v>24.388088510660399</v>
      </c>
      <c r="U57" s="4">
        <v>95.608292992658306</v>
      </c>
      <c r="V57" s="1">
        <v>59.076000000000001</v>
      </c>
      <c r="W57" s="1">
        <v>54.966885770367803</v>
      </c>
      <c r="X57" s="1">
        <v>32.687253431896004</v>
      </c>
      <c r="Y57" s="4">
        <v>516829.625</v>
      </c>
      <c r="Z57" s="4">
        <v>0.85741532746849103</v>
      </c>
      <c r="AA57" s="4">
        <v>87.609598773487093</v>
      </c>
      <c r="AB57" s="1">
        <v>142902.09950000001</v>
      </c>
      <c r="AC57" s="1">
        <v>1.2686254113039399</v>
      </c>
      <c r="AD57" s="1">
        <v>84.744059487937605</v>
      </c>
      <c r="AE57" s="4">
        <v>236944.77549999999</v>
      </c>
      <c r="AF57" s="4">
        <v>1.1062376965226099</v>
      </c>
      <c r="AG57" s="4">
        <v>84.591033320551901</v>
      </c>
    </row>
    <row r="58" spans="1:33" x14ac:dyDescent="0.25">
      <c r="A58" s="6"/>
      <c r="B58" s="5">
        <v>44060.643738425897</v>
      </c>
      <c r="C58" s="1" t="s">
        <v>71</v>
      </c>
      <c r="D58" s="6" t="s">
        <v>14</v>
      </c>
      <c r="E58" s="2" t="s">
        <v>7</v>
      </c>
      <c r="F58" s="6" t="b">
        <v>0</v>
      </c>
      <c r="G58" s="4">
        <v>1492.981</v>
      </c>
      <c r="H58" s="4">
        <v>12.1930399709025</v>
      </c>
      <c r="I58" s="4" t="s">
        <v>13</v>
      </c>
      <c r="J58" s="1">
        <v>535.08399999999995</v>
      </c>
      <c r="K58" s="1">
        <v>14.239915236771299</v>
      </c>
      <c r="L58" s="1" t="s">
        <v>13</v>
      </c>
      <c r="M58" s="4">
        <v>129.77699999999999</v>
      </c>
      <c r="N58" s="4">
        <v>36.765988053858798</v>
      </c>
      <c r="O58" s="4" t="s">
        <v>13</v>
      </c>
      <c r="P58" s="1">
        <v>380.35</v>
      </c>
      <c r="Q58" s="1">
        <v>15.5597542292971</v>
      </c>
      <c r="R58" s="1" t="s">
        <v>13</v>
      </c>
      <c r="S58" s="4">
        <v>293.87849999999997</v>
      </c>
      <c r="T58" s="4">
        <v>26.699680105991099</v>
      </c>
      <c r="U58" s="4">
        <v>95.446551379756599</v>
      </c>
      <c r="V58" s="1">
        <v>37.045000000000002</v>
      </c>
      <c r="W58" s="1">
        <v>55.534802383951401</v>
      </c>
      <c r="X58" s="1">
        <v>20.497313687192602</v>
      </c>
      <c r="Y58" s="4">
        <v>108.8125</v>
      </c>
      <c r="Z58" s="4">
        <v>50.681120688007503</v>
      </c>
      <c r="AA58" s="4">
        <v>1.8445187747393701E-2</v>
      </c>
      <c r="AB58" s="1">
        <v>23.459499999999998</v>
      </c>
      <c r="AC58" s="1">
        <v>134.056461688045</v>
      </c>
      <c r="AD58" s="1">
        <v>1.39119947888328E-2</v>
      </c>
      <c r="AE58" s="4">
        <v>50.411999999999999</v>
      </c>
      <c r="AF58" s="4">
        <v>56.916509013694998</v>
      </c>
      <c r="AG58" s="4">
        <v>1.7997456001116401E-2</v>
      </c>
    </row>
    <row r="59" spans="1:33" x14ac:dyDescent="0.25">
      <c r="A59" s="6"/>
      <c r="B59" s="5">
        <v>44060.647615740701</v>
      </c>
      <c r="C59" s="1" t="s">
        <v>71</v>
      </c>
      <c r="D59" s="6" t="s">
        <v>34</v>
      </c>
      <c r="E59" s="2" t="s">
        <v>7</v>
      </c>
      <c r="F59" s="6" t="b">
        <v>0</v>
      </c>
      <c r="G59" s="4">
        <v>2408.0025000000001</v>
      </c>
      <c r="H59" s="4">
        <v>8.6648560378933208</v>
      </c>
      <c r="I59" s="4">
        <v>7.5906031316101394E-2</v>
      </c>
      <c r="J59" s="1">
        <v>17473.892</v>
      </c>
      <c r="K59" s="1">
        <v>3.1787517197108399</v>
      </c>
      <c r="L59" s="1">
        <v>1.5404559437209799</v>
      </c>
      <c r="M59" s="4">
        <v>12513.7865</v>
      </c>
      <c r="N59" s="4">
        <v>2.3983105310777502</v>
      </c>
      <c r="O59" s="4">
        <v>1.1042089412049201</v>
      </c>
      <c r="P59" s="1">
        <v>146597.22450000001</v>
      </c>
      <c r="Q59" s="1">
        <v>1.09019323617856</v>
      </c>
      <c r="R59" s="1">
        <v>12.782241974252999</v>
      </c>
      <c r="S59" s="4">
        <v>269.84699999999998</v>
      </c>
      <c r="T59" s="4">
        <v>20.625588175072401</v>
      </c>
      <c r="U59" s="4">
        <v>87.641544210186098</v>
      </c>
      <c r="V59" s="1">
        <v>188.74</v>
      </c>
      <c r="W59" s="1">
        <v>28.558764023773499</v>
      </c>
      <c r="X59" s="1">
        <v>104.431447842373</v>
      </c>
      <c r="Y59" s="4">
        <v>514467.77500000002</v>
      </c>
      <c r="Z59" s="4">
        <v>1.0943691684222401</v>
      </c>
      <c r="AA59" s="4">
        <v>87.209233312890404</v>
      </c>
      <c r="AB59" s="1">
        <v>144298.62100000001</v>
      </c>
      <c r="AC59" s="1">
        <v>1.2096873825655801</v>
      </c>
      <c r="AD59" s="1">
        <v>85.572227173970703</v>
      </c>
      <c r="AE59" s="4">
        <v>239130.79800000001</v>
      </c>
      <c r="AF59" s="4">
        <v>1.09137732775954</v>
      </c>
      <c r="AG59" s="4">
        <v>85.371459484187497</v>
      </c>
    </row>
    <row r="60" spans="1:33" x14ac:dyDescent="0.25">
      <c r="A60" s="6"/>
      <c r="B60" s="5">
        <v>44060.651481481502</v>
      </c>
      <c r="C60" s="1" t="s">
        <v>71</v>
      </c>
      <c r="D60" s="6" t="s">
        <v>14</v>
      </c>
      <c r="E60" s="2" t="s">
        <v>7</v>
      </c>
      <c r="F60" s="6" t="b">
        <v>0</v>
      </c>
      <c r="G60" s="4">
        <v>1520.9380000000001</v>
      </c>
      <c r="H60" s="4">
        <v>8.9304107970381494</v>
      </c>
      <c r="I60" s="4" t="s">
        <v>13</v>
      </c>
      <c r="J60" s="1">
        <v>494.15100000000001</v>
      </c>
      <c r="K60" s="1">
        <v>11.5306173994997</v>
      </c>
      <c r="L60" s="1" t="s">
        <v>13</v>
      </c>
      <c r="M60" s="4">
        <v>130.27950000000001</v>
      </c>
      <c r="N60" s="4">
        <v>33.677874295100999</v>
      </c>
      <c r="O60" s="4" t="s">
        <v>13</v>
      </c>
      <c r="P60" s="1">
        <v>371.36099999999999</v>
      </c>
      <c r="Q60" s="1">
        <v>23.184717749692101</v>
      </c>
      <c r="R60" s="1" t="s">
        <v>13</v>
      </c>
      <c r="S60" s="4">
        <v>295.87849999999997</v>
      </c>
      <c r="T60" s="4">
        <v>23.968022103480202</v>
      </c>
      <c r="U60" s="4">
        <v>96.096116090205001</v>
      </c>
      <c r="V60" s="1">
        <v>35.043500000000002</v>
      </c>
      <c r="W60" s="1">
        <v>72.103941781621202</v>
      </c>
      <c r="X60" s="1">
        <v>19.389866707980399</v>
      </c>
      <c r="Y60" s="4">
        <v>97.330500000000001</v>
      </c>
      <c r="Z60" s="4">
        <v>54.362965597597402</v>
      </c>
      <c r="AA60" s="4">
        <v>1.64988337373712E-2</v>
      </c>
      <c r="AB60" s="1">
        <v>20.963999999999999</v>
      </c>
      <c r="AC60" s="1">
        <v>77.091430232182205</v>
      </c>
      <c r="AD60" s="1">
        <v>1.24321089005772E-2</v>
      </c>
      <c r="AE60" s="4">
        <v>36.936999999999998</v>
      </c>
      <c r="AF60" s="4">
        <v>80.891671980828605</v>
      </c>
      <c r="AG60" s="4">
        <v>1.31867815661596E-2</v>
      </c>
    </row>
    <row r="61" spans="1:33" x14ac:dyDescent="0.25">
      <c r="A61" s="6"/>
      <c r="B61" s="5">
        <v>44060.655370370398</v>
      </c>
      <c r="C61" s="1" t="s">
        <v>71</v>
      </c>
      <c r="D61" s="6" t="s">
        <v>35</v>
      </c>
      <c r="E61" s="2" t="s">
        <v>7</v>
      </c>
      <c r="F61" s="6" t="b">
        <v>0</v>
      </c>
      <c r="G61" s="4">
        <v>2234.777</v>
      </c>
      <c r="H61" s="4">
        <v>6.9869120232654804</v>
      </c>
      <c r="I61" s="4">
        <v>5.8048241585360101E-2</v>
      </c>
      <c r="J61" s="1">
        <v>14950.6775</v>
      </c>
      <c r="K61" s="1">
        <v>3.85103118705275</v>
      </c>
      <c r="L61" s="1">
        <v>1.3057177279733601</v>
      </c>
      <c r="M61" s="4">
        <v>10659.267</v>
      </c>
      <c r="N61" s="4">
        <v>2.9768910977128198</v>
      </c>
      <c r="O61" s="4">
        <v>0.93455119847118795</v>
      </c>
      <c r="P61" s="1">
        <v>126146.3695</v>
      </c>
      <c r="Q61" s="1">
        <v>1.0182288528780901</v>
      </c>
      <c r="R61" s="1">
        <v>10.955198433100399</v>
      </c>
      <c r="S61" s="4">
        <v>291.875</v>
      </c>
      <c r="T61" s="4">
        <v>19.0942728368586</v>
      </c>
      <c r="U61" s="4">
        <v>94.795849931065007</v>
      </c>
      <c r="V61" s="1">
        <v>60.076999999999998</v>
      </c>
      <c r="W61" s="1">
        <v>54.880686313247402</v>
      </c>
      <c r="X61" s="1">
        <v>33.2411152486292</v>
      </c>
      <c r="Y61" s="4">
        <v>516287.20049999998</v>
      </c>
      <c r="Z61" s="4">
        <v>0.76468604099207005</v>
      </c>
      <c r="AA61" s="4">
        <v>87.517650497863599</v>
      </c>
      <c r="AB61" s="1">
        <v>143107.505</v>
      </c>
      <c r="AC61" s="1">
        <v>1.15198814623458</v>
      </c>
      <c r="AD61" s="1">
        <v>84.865869426154404</v>
      </c>
      <c r="AE61" s="4">
        <v>236734.182</v>
      </c>
      <c r="AF61" s="4">
        <v>1.3914167559491999</v>
      </c>
      <c r="AG61" s="4">
        <v>84.515849887036595</v>
      </c>
    </row>
    <row r="62" spans="1:33" x14ac:dyDescent="0.25">
      <c r="A62" s="6"/>
      <c r="B62" s="5">
        <v>44060.659236111103</v>
      </c>
      <c r="C62" s="1" t="s">
        <v>71</v>
      </c>
      <c r="D62" s="6" t="s">
        <v>14</v>
      </c>
      <c r="E62" s="2" t="s">
        <v>7</v>
      </c>
      <c r="F62" s="6" t="b">
        <v>0</v>
      </c>
      <c r="G62" s="4">
        <v>1510.951</v>
      </c>
      <c r="H62" s="4">
        <v>9.2860039132299192</v>
      </c>
      <c r="I62" s="4" t="s">
        <v>13</v>
      </c>
      <c r="J62" s="1">
        <v>515.11149999999998</v>
      </c>
      <c r="K62" s="1">
        <v>15.1093172492379</v>
      </c>
      <c r="L62" s="1" t="s">
        <v>13</v>
      </c>
      <c r="M62" s="4">
        <v>124.2855</v>
      </c>
      <c r="N62" s="4">
        <v>37.263647881809</v>
      </c>
      <c r="O62" s="4" t="s">
        <v>13</v>
      </c>
      <c r="P62" s="1">
        <v>380.34350000000001</v>
      </c>
      <c r="Q62" s="1">
        <v>16.378459793162602</v>
      </c>
      <c r="R62" s="1" t="s">
        <v>13</v>
      </c>
      <c r="S62" s="4">
        <v>296.88099999999997</v>
      </c>
      <c r="T62" s="4">
        <v>20.036799421321799</v>
      </c>
      <c r="U62" s="4">
        <v>96.421710401317299</v>
      </c>
      <c r="V62" s="1">
        <v>39.549999999999997</v>
      </c>
      <c r="W62" s="1">
        <v>50.950100901312702</v>
      </c>
      <c r="X62" s="1">
        <v>21.883351500296001</v>
      </c>
      <c r="Y62" s="4">
        <v>112.3075</v>
      </c>
      <c r="Z62" s="4">
        <v>55.912124561626001</v>
      </c>
      <c r="AA62" s="4">
        <v>1.90376374308137E-2</v>
      </c>
      <c r="AB62" s="1">
        <v>19.465</v>
      </c>
      <c r="AC62" s="1">
        <v>80.618006463497494</v>
      </c>
      <c r="AD62" s="1">
        <v>1.15431692305732E-2</v>
      </c>
      <c r="AE62" s="4">
        <v>31.945</v>
      </c>
      <c r="AF62" s="4">
        <v>114.084334583881</v>
      </c>
      <c r="AG62" s="4">
        <v>1.1404600729105501E-2</v>
      </c>
    </row>
    <row r="63" spans="1:33" x14ac:dyDescent="0.25">
      <c r="A63" s="6"/>
      <c r="B63" s="5">
        <v>44060.663101851896</v>
      </c>
      <c r="C63" s="1" t="s">
        <v>71</v>
      </c>
      <c r="D63" s="6" t="s">
        <v>47</v>
      </c>
      <c r="E63" s="2" t="s">
        <v>7</v>
      </c>
      <c r="F63" s="6" t="b">
        <v>0</v>
      </c>
      <c r="G63" s="4">
        <v>2158.4164999999998</v>
      </c>
      <c r="H63" s="4">
        <v>7.5236076132406096</v>
      </c>
      <c r="I63" s="4">
        <v>5.0176249570707002E-2</v>
      </c>
      <c r="J63" s="1">
        <v>13793.6155</v>
      </c>
      <c r="K63" s="1">
        <v>4.2081096699752898</v>
      </c>
      <c r="L63" s="1">
        <v>1.1980746126578099</v>
      </c>
      <c r="M63" s="4">
        <v>9555.0259999999998</v>
      </c>
      <c r="N63" s="4">
        <v>4.3547746852634601</v>
      </c>
      <c r="O63" s="4">
        <v>0.83353148123767595</v>
      </c>
      <c r="P63" s="1">
        <v>115667.327</v>
      </c>
      <c r="Q63" s="1">
        <v>1.5489040588685301</v>
      </c>
      <c r="R63" s="1">
        <v>10.0190191429392</v>
      </c>
      <c r="S63" s="4">
        <v>296.87950000000001</v>
      </c>
      <c r="T63" s="4">
        <v>22.8300323900454</v>
      </c>
      <c r="U63" s="4">
        <v>96.421223227784495</v>
      </c>
      <c r="V63" s="1">
        <v>73.590999999999994</v>
      </c>
      <c r="W63" s="1">
        <v>38.807954565842699</v>
      </c>
      <c r="X63" s="1">
        <v>40.718526428780898</v>
      </c>
      <c r="Y63" s="4">
        <v>517864.51299999998</v>
      </c>
      <c r="Z63" s="4">
        <v>0.74283616365664895</v>
      </c>
      <c r="AA63" s="4">
        <v>87.7850262607475</v>
      </c>
      <c r="AB63" s="1">
        <v>143651.05350000001</v>
      </c>
      <c r="AC63" s="1">
        <v>1.1909900455974001</v>
      </c>
      <c r="AD63" s="1">
        <v>85.188205533039806</v>
      </c>
      <c r="AE63" s="4">
        <v>237538.71299999999</v>
      </c>
      <c r="AF63" s="4">
        <v>0.86768675499854797</v>
      </c>
      <c r="AG63" s="4">
        <v>84.803073390845896</v>
      </c>
    </row>
    <row r="64" spans="1:33" x14ac:dyDescent="0.25">
      <c r="A64" s="6"/>
      <c r="B64" s="5">
        <v>44060.666967592602</v>
      </c>
      <c r="C64" s="1" t="s">
        <v>71</v>
      </c>
      <c r="D64" s="6" t="s">
        <v>14</v>
      </c>
      <c r="E64" s="2" t="s">
        <v>7</v>
      </c>
      <c r="F64" s="6" t="b">
        <v>0</v>
      </c>
      <c r="G64" s="4">
        <v>1470.5205000000001</v>
      </c>
      <c r="H64" s="4">
        <v>8.3030591606203501</v>
      </c>
      <c r="I64" s="4" t="s">
        <v>13</v>
      </c>
      <c r="J64" s="1">
        <v>543.07950000000005</v>
      </c>
      <c r="K64" s="1">
        <v>19.375660670697201</v>
      </c>
      <c r="L64" s="1" t="s">
        <v>13</v>
      </c>
      <c r="M64" s="4">
        <v>122.789</v>
      </c>
      <c r="N64" s="4">
        <v>42.133816411351098</v>
      </c>
      <c r="O64" s="4" t="s">
        <v>13</v>
      </c>
      <c r="P64" s="1">
        <v>396.322</v>
      </c>
      <c r="Q64" s="1">
        <v>20.790445496980801</v>
      </c>
      <c r="R64" s="1" t="s">
        <v>13</v>
      </c>
      <c r="S64" s="4">
        <v>306.39049999999997</v>
      </c>
      <c r="T64" s="4">
        <v>21.558103519125201</v>
      </c>
      <c r="U64" s="4">
        <v>99.510228208321905</v>
      </c>
      <c r="V64" s="1">
        <v>38.548000000000002</v>
      </c>
      <c r="W64" s="1">
        <v>75.033128876443499</v>
      </c>
      <c r="X64" s="1">
        <v>21.328936375054599</v>
      </c>
      <c r="Y64" s="4">
        <v>97.334000000000003</v>
      </c>
      <c r="Z64" s="4">
        <v>67.037525233466198</v>
      </c>
      <c r="AA64" s="4">
        <v>1.6499427034622101E-2</v>
      </c>
      <c r="AB64" s="1">
        <v>12.9785</v>
      </c>
      <c r="AC64" s="1">
        <v>114.65002083826499</v>
      </c>
      <c r="AD64" s="1">
        <v>7.6965333603387504E-3</v>
      </c>
      <c r="AE64" s="4">
        <v>37.435499999999998</v>
      </c>
      <c r="AF64" s="4">
        <v>88.603788823834705</v>
      </c>
      <c r="AG64" s="4">
        <v>1.3364749744699599E-2</v>
      </c>
    </row>
    <row r="65" spans="1:33" x14ac:dyDescent="0.25">
      <c r="A65" s="6"/>
      <c r="B65" s="5">
        <v>44060.670844907399</v>
      </c>
      <c r="C65" s="1" t="s">
        <v>71</v>
      </c>
      <c r="D65" s="6" t="s">
        <v>15</v>
      </c>
      <c r="E65" s="2" t="s">
        <v>7</v>
      </c>
      <c r="F65" s="6" t="b">
        <v>0</v>
      </c>
      <c r="G65" s="4">
        <v>2090.0185000000001</v>
      </c>
      <c r="H65" s="4">
        <v>9.8250273942261206</v>
      </c>
      <c r="I65" s="4">
        <v>4.3125110437015703E-2</v>
      </c>
      <c r="J65" s="1">
        <v>12737.0175</v>
      </c>
      <c r="K65" s="1">
        <v>3.70607691860448</v>
      </c>
      <c r="L65" s="1">
        <v>1.09977780543729</v>
      </c>
      <c r="M65" s="4">
        <v>8772.4840000000004</v>
      </c>
      <c r="N65" s="4">
        <v>3.2120115361897099</v>
      </c>
      <c r="O65" s="4">
        <v>0.761941881174514</v>
      </c>
      <c r="P65" s="1">
        <v>106933.54300000001</v>
      </c>
      <c r="Q65" s="1">
        <v>1.22128758072872</v>
      </c>
      <c r="R65" s="1">
        <v>9.2387581882249599</v>
      </c>
      <c r="S65" s="4">
        <v>299.88400000000001</v>
      </c>
      <c r="T65" s="4">
        <v>27.7554006430607</v>
      </c>
      <c r="U65" s="4">
        <v>97.397031814055595</v>
      </c>
      <c r="V65" s="1">
        <v>85.108000000000004</v>
      </c>
      <c r="W65" s="1">
        <v>46.982136904562502</v>
      </c>
      <c r="X65" s="1">
        <v>47.090980518007399</v>
      </c>
      <c r="Y65" s="4">
        <v>533701.44750000001</v>
      </c>
      <c r="Z65" s="4">
        <v>0.87865292269417905</v>
      </c>
      <c r="AA65" s="4">
        <v>90.469600461282198</v>
      </c>
      <c r="AB65" s="1">
        <v>148438.288</v>
      </c>
      <c r="AC65" s="1">
        <v>1.1291424354516599</v>
      </c>
      <c r="AD65" s="1">
        <v>88.027139927077201</v>
      </c>
      <c r="AE65" s="4">
        <v>246786.05350000001</v>
      </c>
      <c r="AF65" s="4">
        <v>1.1246094261611199</v>
      </c>
      <c r="AG65" s="4">
        <v>88.1044421874835</v>
      </c>
    </row>
    <row r="66" spans="1:33" x14ac:dyDescent="0.25">
      <c r="A66" s="6"/>
      <c r="B66" s="5">
        <v>44060.674710648098</v>
      </c>
      <c r="C66" s="1" t="s">
        <v>71</v>
      </c>
      <c r="D66" s="6" t="s">
        <v>14</v>
      </c>
      <c r="E66" s="2" t="s">
        <v>7</v>
      </c>
      <c r="F66" s="6" t="b">
        <v>0</v>
      </c>
      <c r="G66" s="4">
        <v>1428.0909999999999</v>
      </c>
      <c r="H66" s="4">
        <v>11.3848079210691</v>
      </c>
      <c r="I66" s="4" t="s">
        <v>13</v>
      </c>
      <c r="J66" s="1">
        <v>515.12099999999998</v>
      </c>
      <c r="K66" s="1">
        <v>17.120952223409301</v>
      </c>
      <c r="L66" s="1" t="s">
        <v>13</v>
      </c>
      <c r="M66" s="4">
        <v>113.306</v>
      </c>
      <c r="N66" s="4">
        <v>39.945538483114703</v>
      </c>
      <c r="O66" s="4" t="s">
        <v>13</v>
      </c>
      <c r="P66" s="1">
        <v>360.3845</v>
      </c>
      <c r="Q66" s="1">
        <v>14.295083307608801</v>
      </c>
      <c r="R66" s="1" t="s">
        <v>13</v>
      </c>
      <c r="S66" s="4">
        <v>264.83749999999998</v>
      </c>
      <c r="T66" s="4">
        <v>23.0302510902679</v>
      </c>
      <c r="U66" s="4">
        <v>86.014547001690502</v>
      </c>
      <c r="V66" s="1">
        <v>37.048000000000002</v>
      </c>
      <c r="W66" s="1">
        <v>61.445809024128899</v>
      </c>
      <c r="X66" s="1">
        <v>20.498973612717201</v>
      </c>
      <c r="Y66" s="4">
        <v>92.342500000000001</v>
      </c>
      <c r="Z66" s="4">
        <v>61.748674844731099</v>
      </c>
      <c r="AA66" s="4">
        <v>1.5653300398058099E-2</v>
      </c>
      <c r="AB66" s="1">
        <v>12.977499999999999</v>
      </c>
      <c r="AC66" s="1">
        <v>149.96412664174301</v>
      </c>
      <c r="AD66" s="1">
        <v>7.6959403385442196E-3</v>
      </c>
      <c r="AE66" s="4">
        <v>30.447500000000002</v>
      </c>
      <c r="AF66" s="4">
        <v>103.404486968649</v>
      </c>
      <c r="AG66" s="4">
        <v>1.0869982178727099E-2</v>
      </c>
    </row>
    <row r="67" spans="1:33" x14ac:dyDescent="0.25">
      <c r="A67" s="6"/>
      <c r="B67" s="5">
        <v>44060.678599537001</v>
      </c>
      <c r="C67" s="1" t="s">
        <v>71</v>
      </c>
      <c r="D67" s="6" t="s">
        <v>58</v>
      </c>
      <c r="E67" s="2" t="s">
        <v>7</v>
      </c>
      <c r="F67" s="6" t="b">
        <v>0</v>
      </c>
      <c r="G67" s="4">
        <v>5016.567</v>
      </c>
      <c r="H67" s="4">
        <v>5.6961730635662802</v>
      </c>
      <c r="I67" s="4">
        <v>0.344822538066416</v>
      </c>
      <c r="J67" s="1">
        <v>63674.123500000002</v>
      </c>
      <c r="K67" s="1">
        <v>1.70465174852371</v>
      </c>
      <c r="L67" s="1">
        <v>5.8385288619912901</v>
      </c>
      <c r="M67" s="4">
        <v>46180.955499999996</v>
      </c>
      <c r="N67" s="4">
        <v>2.5097276766550198</v>
      </c>
      <c r="O67" s="4">
        <v>4.1841959118325702</v>
      </c>
      <c r="P67" s="1">
        <v>550689.87749999994</v>
      </c>
      <c r="Q67" s="1">
        <v>0.89091148093628703</v>
      </c>
      <c r="R67" s="1">
        <v>48.883171333484498</v>
      </c>
      <c r="S67" s="4">
        <v>289.87150000000003</v>
      </c>
      <c r="T67" s="4">
        <v>26.3192616173767</v>
      </c>
      <c r="U67" s="4">
        <v>94.145148482373301</v>
      </c>
      <c r="V67" s="1">
        <v>65.584500000000006</v>
      </c>
      <c r="W67" s="1">
        <v>52.300979089174199</v>
      </c>
      <c r="X67" s="1">
        <v>36.288461857678001</v>
      </c>
      <c r="Y67" s="4">
        <v>515708.36450000003</v>
      </c>
      <c r="Z67" s="4">
        <v>0.79991479039327396</v>
      </c>
      <c r="AA67" s="4">
        <v>87.4195299814252</v>
      </c>
      <c r="AB67" s="1">
        <v>142717.74950000001</v>
      </c>
      <c r="AC67" s="1">
        <v>1.19440225813803</v>
      </c>
      <c r="AD67" s="1">
        <v>84.634735920115503</v>
      </c>
      <c r="AE67" s="4">
        <v>236557.33300000001</v>
      </c>
      <c r="AF67" s="4">
        <v>1.3086345084119999</v>
      </c>
      <c r="AG67" s="4">
        <v>84.452713489029406</v>
      </c>
    </row>
    <row r="68" spans="1:33" x14ac:dyDescent="0.25">
      <c r="A68" s="6"/>
      <c r="B68" s="5">
        <v>44060.682465277801</v>
      </c>
      <c r="C68" s="1" t="s">
        <v>71</v>
      </c>
      <c r="D68" s="6" t="s">
        <v>14</v>
      </c>
      <c r="E68" s="2" t="s">
        <v>7</v>
      </c>
      <c r="F68" s="6" t="b">
        <v>0</v>
      </c>
      <c r="G68" s="4">
        <v>1383.6665</v>
      </c>
      <c r="H68" s="4">
        <v>11.731725839110601</v>
      </c>
      <c r="I68" s="4" t="s">
        <v>13</v>
      </c>
      <c r="J68" s="1">
        <v>508.62650000000002</v>
      </c>
      <c r="K68" s="1">
        <v>13.9297496016409</v>
      </c>
      <c r="L68" s="1" t="s">
        <v>13</v>
      </c>
      <c r="M68" s="4">
        <v>143.2535</v>
      </c>
      <c r="N68" s="4">
        <v>40.777101429270999</v>
      </c>
      <c r="O68" s="4" t="s">
        <v>13</v>
      </c>
      <c r="P68" s="1">
        <v>384.33699999999999</v>
      </c>
      <c r="Q68" s="1">
        <v>20.462218087791499</v>
      </c>
      <c r="R68" s="1" t="s">
        <v>13</v>
      </c>
      <c r="S68" s="4">
        <v>272.34800000000001</v>
      </c>
      <c r="T68" s="4">
        <v>22.809037960513901</v>
      </c>
      <c r="U68" s="4">
        <v>88.4538248806019</v>
      </c>
      <c r="V68" s="1">
        <v>29.035499999999999</v>
      </c>
      <c r="W68" s="1">
        <v>71.549561848832596</v>
      </c>
      <c r="X68" s="1">
        <v>16.065589190564999</v>
      </c>
      <c r="Y68" s="4">
        <v>106.81699999999999</v>
      </c>
      <c r="Z68" s="4">
        <v>48.525735424718597</v>
      </c>
      <c r="AA68" s="4">
        <v>1.81069235576184E-2</v>
      </c>
      <c r="AB68" s="1">
        <v>22.962499999999999</v>
      </c>
      <c r="AC68" s="1">
        <v>138.28538639529199</v>
      </c>
      <c r="AD68" s="1">
        <v>1.3617262956950199E-2</v>
      </c>
      <c r="AE68" s="4">
        <v>26.454499999999999</v>
      </c>
      <c r="AF68" s="4">
        <v>75.743883687043095</v>
      </c>
      <c r="AG68" s="4">
        <v>9.4444517135113606E-3</v>
      </c>
    </row>
    <row r="69" spans="1:33" x14ac:dyDescent="0.25">
      <c r="A69" s="6"/>
      <c r="B69" s="5">
        <v>44060.6863310185</v>
      </c>
      <c r="C69" s="1" t="s">
        <v>71</v>
      </c>
      <c r="D69" s="6" t="s">
        <v>14</v>
      </c>
      <c r="E69" s="2" t="s">
        <v>7</v>
      </c>
      <c r="F69" s="6" t="b">
        <v>0</v>
      </c>
      <c r="G69" s="4">
        <v>1465.0295000000001</v>
      </c>
      <c r="H69" s="4">
        <v>11.934757158259499</v>
      </c>
      <c r="I69" s="4" t="s">
        <v>13</v>
      </c>
      <c r="J69" s="1">
        <v>481.67599999999999</v>
      </c>
      <c r="K69" s="1">
        <v>21.198682531100602</v>
      </c>
      <c r="L69" s="1" t="s">
        <v>13</v>
      </c>
      <c r="M69" s="4">
        <v>128.78049999999999</v>
      </c>
      <c r="N69" s="4">
        <v>34.839369582268098</v>
      </c>
      <c r="O69" s="4" t="s">
        <v>13</v>
      </c>
      <c r="P69" s="1">
        <v>393.32549999999998</v>
      </c>
      <c r="Q69" s="1">
        <v>16.6821649960714</v>
      </c>
      <c r="R69" s="1" t="s">
        <v>13</v>
      </c>
      <c r="S69" s="4">
        <v>283.86099999999999</v>
      </c>
      <c r="T69" s="4">
        <v>26.602178405132602</v>
      </c>
      <c r="U69" s="4">
        <v>92.193044136298198</v>
      </c>
      <c r="V69" s="1">
        <v>35.042499999999997</v>
      </c>
      <c r="W69" s="1">
        <v>63.895141439236298</v>
      </c>
      <c r="X69" s="1">
        <v>19.389313399472101</v>
      </c>
      <c r="Y69" s="4">
        <v>74.870500000000007</v>
      </c>
      <c r="Z69" s="4">
        <v>62.011528043211896</v>
      </c>
      <c r="AA69" s="4">
        <v>1.2691560521458801E-2</v>
      </c>
      <c r="AB69" s="1">
        <v>15.971500000000001</v>
      </c>
      <c r="AC69" s="1">
        <v>98.099899997130905</v>
      </c>
      <c r="AD69" s="1">
        <v>9.47144759137423E-3</v>
      </c>
      <c r="AE69" s="4">
        <v>29.4495</v>
      </c>
      <c r="AF69" s="4">
        <v>97.432929075943207</v>
      </c>
      <c r="AG69" s="4">
        <v>1.0513688814268E-2</v>
      </c>
    </row>
    <row r="70" spans="1:33" x14ac:dyDescent="0.25">
      <c r="A70" s="6"/>
      <c r="B70" s="5">
        <v>44060.690219907403</v>
      </c>
      <c r="C70" s="1" t="s">
        <v>71</v>
      </c>
      <c r="D70" s="6" t="s">
        <v>12</v>
      </c>
      <c r="E70" s="2" t="s">
        <v>7</v>
      </c>
      <c r="F70" s="6" t="b">
        <v>0</v>
      </c>
      <c r="G70" s="4">
        <v>2127.4495000000002</v>
      </c>
      <c r="H70" s="4">
        <v>7.04899553761887</v>
      </c>
      <c r="I70" s="4">
        <v>4.6983866378902901E-2</v>
      </c>
      <c r="J70" s="1">
        <v>10836.040499999999</v>
      </c>
      <c r="K70" s="1">
        <v>4.2948541587011801</v>
      </c>
      <c r="L70" s="1">
        <v>0.92292722489518697</v>
      </c>
      <c r="M70" s="4">
        <v>7805.2650000000003</v>
      </c>
      <c r="N70" s="4">
        <v>4.6453214937130003</v>
      </c>
      <c r="O70" s="4">
        <v>0.67345740189609504</v>
      </c>
      <c r="P70" s="1">
        <v>91241.176999999996</v>
      </c>
      <c r="Q70" s="1">
        <v>1.2278921098425599</v>
      </c>
      <c r="R70" s="1">
        <v>7.8368297140509799</v>
      </c>
      <c r="S70" s="4">
        <v>308.39850000000001</v>
      </c>
      <c r="T70" s="4">
        <v>26.073781079480099</v>
      </c>
      <c r="U70" s="4">
        <v>100.16239117761199</v>
      </c>
      <c r="V70" s="1">
        <v>86.611000000000004</v>
      </c>
      <c r="W70" s="1">
        <v>54.133724648724197</v>
      </c>
      <c r="X70" s="1">
        <v>47.9226032058695</v>
      </c>
      <c r="Y70" s="4">
        <v>517537.33399999997</v>
      </c>
      <c r="Z70" s="4">
        <v>0.86469261589135704</v>
      </c>
      <c r="AA70" s="4">
        <v>87.7295650032449</v>
      </c>
      <c r="AB70" s="1">
        <v>142267.53150000001</v>
      </c>
      <c r="AC70" s="1">
        <v>1.28855331412708</v>
      </c>
      <c r="AD70" s="1">
        <v>84.367746833824697</v>
      </c>
      <c r="AE70" s="4">
        <v>236944.91</v>
      </c>
      <c r="AF70" s="4">
        <v>1.16875317198298</v>
      </c>
      <c r="AG70" s="4">
        <v>84.591081338044404</v>
      </c>
    </row>
    <row r="71" spans="1:33" x14ac:dyDescent="0.25">
      <c r="A71" s="6"/>
      <c r="B71" s="5">
        <v>44060.694085648101</v>
      </c>
      <c r="C71" s="1" t="s">
        <v>71</v>
      </c>
      <c r="D71" s="6" t="s">
        <v>14</v>
      </c>
      <c r="E71" s="2" t="s">
        <v>7</v>
      </c>
      <c r="F71" s="6" t="b">
        <v>0</v>
      </c>
      <c r="G71" s="4">
        <v>1501.4665</v>
      </c>
      <c r="H71" s="4">
        <v>7.86536037750475</v>
      </c>
      <c r="I71" s="4" t="s">
        <v>13</v>
      </c>
      <c r="J71" s="1">
        <v>506.63600000000002</v>
      </c>
      <c r="K71" s="1">
        <v>20.093739975413801</v>
      </c>
      <c r="L71" s="1" t="s">
        <v>13</v>
      </c>
      <c r="M71" s="4">
        <v>134.26949999999999</v>
      </c>
      <c r="N71" s="4">
        <v>33.9837895814631</v>
      </c>
      <c r="O71" s="4" t="s">
        <v>13</v>
      </c>
      <c r="P71" s="1">
        <v>417.78399999999999</v>
      </c>
      <c r="Q71" s="1">
        <v>15.6457019190692</v>
      </c>
      <c r="R71" s="1" t="s">
        <v>13</v>
      </c>
      <c r="S71" s="4">
        <v>304.892</v>
      </c>
      <c r="T71" s="4">
        <v>22.8659156918985</v>
      </c>
      <c r="U71" s="4">
        <v>99.0235418490184</v>
      </c>
      <c r="V71" s="1">
        <v>35.043500000000002</v>
      </c>
      <c r="W71" s="1">
        <v>47.721557574322901</v>
      </c>
      <c r="X71" s="1">
        <v>19.389866707980399</v>
      </c>
      <c r="Y71" s="4">
        <v>90.346000000000004</v>
      </c>
      <c r="Z71" s="4">
        <v>60.7847706337745</v>
      </c>
      <c r="AA71" s="4">
        <v>1.5314866694782599E-2</v>
      </c>
      <c r="AB71" s="1">
        <v>16.471</v>
      </c>
      <c r="AC71" s="1">
        <v>104.56331556948599</v>
      </c>
      <c r="AD71" s="1">
        <v>9.7676619777431594E-3</v>
      </c>
      <c r="AE71" s="4">
        <v>26.954000000000001</v>
      </c>
      <c r="AF71" s="4">
        <v>84.202062628470202</v>
      </c>
      <c r="AG71" s="4">
        <v>9.62277689943054E-3</v>
      </c>
    </row>
    <row r="72" spans="1:33" x14ac:dyDescent="0.25">
      <c r="A72" s="6"/>
      <c r="B72" s="5">
        <v>44060.697962963</v>
      </c>
      <c r="C72" s="1" t="s">
        <v>71</v>
      </c>
      <c r="D72" s="6" t="s">
        <v>49</v>
      </c>
      <c r="E72" s="2" t="s">
        <v>7</v>
      </c>
      <c r="F72" s="6" t="b">
        <v>0</v>
      </c>
      <c r="G72" s="4">
        <v>2046.6079999999999</v>
      </c>
      <c r="H72" s="4">
        <v>9.7248399117024302</v>
      </c>
      <c r="I72" s="4">
        <v>3.8649928774348502E-2</v>
      </c>
      <c r="J72" s="1">
        <v>9727.3685000000005</v>
      </c>
      <c r="K72" s="1">
        <v>3.48284283791094</v>
      </c>
      <c r="L72" s="1">
        <v>0.81978589976038496</v>
      </c>
      <c r="M72" s="4">
        <v>6809.0304999999998</v>
      </c>
      <c r="N72" s="4">
        <v>5.2828131801271798</v>
      </c>
      <c r="O72" s="4">
        <v>0.58231848612655801</v>
      </c>
      <c r="P72" s="1">
        <v>80146.873000000007</v>
      </c>
      <c r="Q72" s="1">
        <v>1.6462846763707799</v>
      </c>
      <c r="R72" s="1">
        <v>6.8456840398586802</v>
      </c>
      <c r="S72" s="4">
        <v>288.86750000000001</v>
      </c>
      <c r="T72" s="4">
        <v>20.867620963260499</v>
      </c>
      <c r="U72" s="4">
        <v>93.8190669977282</v>
      </c>
      <c r="V72" s="1">
        <v>64.080500000000001</v>
      </c>
      <c r="W72" s="1">
        <v>55.396073174948398</v>
      </c>
      <c r="X72" s="1">
        <v>35.456285861307698</v>
      </c>
      <c r="Y72" s="4">
        <v>520992.78</v>
      </c>
      <c r="Z72" s="4">
        <v>0.81764269664834599</v>
      </c>
      <c r="AA72" s="4">
        <v>88.315309749675507</v>
      </c>
      <c r="AB72" s="1">
        <v>143694.73000000001</v>
      </c>
      <c r="AC72" s="1">
        <v>1.0235077479015899</v>
      </c>
      <c r="AD72" s="1">
        <v>85.214106649448695</v>
      </c>
      <c r="AE72" s="4">
        <v>239104.38699999999</v>
      </c>
      <c r="AF72" s="4">
        <v>0.90555089236934605</v>
      </c>
      <c r="AG72" s="4">
        <v>85.362030562295004</v>
      </c>
    </row>
    <row r="73" spans="1:33" x14ac:dyDescent="0.25">
      <c r="A73" s="6"/>
      <c r="B73" s="5">
        <v>44060.701828703699</v>
      </c>
      <c r="C73" s="1" t="s">
        <v>71</v>
      </c>
      <c r="D73" s="6" t="s">
        <v>14</v>
      </c>
      <c r="E73" s="2" t="s">
        <v>7</v>
      </c>
      <c r="F73" s="6" t="b">
        <v>0</v>
      </c>
      <c r="G73" s="4">
        <v>1468.5335</v>
      </c>
      <c r="H73" s="4">
        <v>10.978232411059899</v>
      </c>
      <c r="I73" s="4" t="s">
        <v>13</v>
      </c>
      <c r="J73" s="1">
        <v>502.63650000000001</v>
      </c>
      <c r="K73" s="1">
        <v>20.215756193634999</v>
      </c>
      <c r="L73" s="1" t="s">
        <v>13</v>
      </c>
      <c r="M73" s="4">
        <v>127.283</v>
      </c>
      <c r="N73" s="4">
        <v>36.601114448013</v>
      </c>
      <c r="O73" s="4" t="s">
        <v>13</v>
      </c>
      <c r="P73" s="1">
        <v>391.33300000000003</v>
      </c>
      <c r="Q73" s="1">
        <v>20.2162382586109</v>
      </c>
      <c r="R73" s="1" t="s">
        <v>13</v>
      </c>
      <c r="S73" s="4">
        <v>255.82599999999999</v>
      </c>
      <c r="T73" s="4">
        <v>24.996810540115199</v>
      </c>
      <c r="U73" s="4">
        <v>83.087770807587603</v>
      </c>
      <c r="V73" s="1">
        <v>30.538</v>
      </c>
      <c r="W73" s="1">
        <v>70.941939942261797</v>
      </c>
      <c r="X73" s="1">
        <v>16.8969352241729</v>
      </c>
      <c r="Y73" s="4">
        <v>111.8075</v>
      </c>
      <c r="Z73" s="4">
        <v>59.900411145548198</v>
      </c>
      <c r="AA73" s="4">
        <v>1.8952880680682099E-2</v>
      </c>
      <c r="AB73" s="1">
        <v>17.968499999999999</v>
      </c>
      <c r="AC73" s="1">
        <v>98.076055457860704</v>
      </c>
      <c r="AD73" s="1">
        <v>1.06557121150554E-2</v>
      </c>
      <c r="AE73" s="4">
        <v>31.4465</v>
      </c>
      <c r="AF73" s="4">
        <v>88.771473722786396</v>
      </c>
      <c r="AG73" s="4">
        <v>1.12266325505655E-2</v>
      </c>
    </row>
    <row r="74" spans="1:33" x14ac:dyDescent="0.25">
      <c r="A74" s="6"/>
      <c r="B74" s="5">
        <v>44060.705706018503</v>
      </c>
      <c r="C74" s="1" t="s">
        <v>71</v>
      </c>
      <c r="D74" s="6" t="s">
        <v>74</v>
      </c>
      <c r="E74" s="2" t="s">
        <v>7</v>
      </c>
      <c r="F74" s="6" t="b">
        <v>0</v>
      </c>
      <c r="G74" s="4">
        <v>1925.7784999999999</v>
      </c>
      <c r="H74" s="4">
        <v>8.1918458353950196</v>
      </c>
      <c r="I74" s="4">
        <v>2.6193634497405398E-2</v>
      </c>
      <c r="J74" s="1">
        <v>8857.9169999999995</v>
      </c>
      <c r="K74" s="1">
        <v>4.41296421415458</v>
      </c>
      <c r="L74" s="1">
        <v>0.73889959628159196</v>
      </c>
      <c r="M74" s="4">
        <v>6014.1315000000004</v>
      </c>
      <c r="N74" s="4">
        <v>4.8358035771906698</v>
      </c>
      <c r="O74" s="4">
        <v>0.50959842573285696</v>
      </c>
      <c r="P74" s="1">
        <v>71578.067500000005</v>
      </c>
      <c r="Q74" s="1">
        <v>1.3226532848630099</v>
      </c>
      <c r="R74" s="1">
        <v>6.0801619751739402</v>
      </c>
      <c r="S74" s="4">
        <v>259.33199999999999</v>
      </c>
      <c r="T74" s="4">
        <v>27.784131379455399</v>
      </c>
      <c r="U74" s="4">
        <v>84.2264577450036</v>
      </c>
      <c r="V74" s="1">
        <v>89.111999999999995</v>
      </c>
      <c r="W74" s="1">
        <v>37.1602577619309</v>
      </c>
      <c r="X74" s="1">
        <v>49.306427784939999</v>
      </c>
      <c r="Y74" s="4">
        <v>520104.67749999999</v>
      </c>
      <c r="Z74" s="4">
        <v>0.970098864712301</v>
      </c>
      <c r="AA74" s="4">
        <v>88.164764386307994</v>
      </c>
      <c r="AB74" s="1">
        <v>143455.67449999999</v>
      </c>
      <c r="AC74" s="1">
        <v>0.91479915551149704</v>
      </c>
      <c r="AD74" s="1">
        <v>85.072341527845893</v>
      </c>
      <c r="AE74" s="4">
        <v>237540.617</v>
      </c>
      <c r="AF74" s="4">
        <v>0.63721435994558695</v>
      </c>
      <c r="AG74" s="4">
        <v>84.803753132895906</v>
      </c>
    </row>
    <row r="75" spans="1:33" x14ac:dyDescent="0.25">
      <c r="A75" s="6"/>
      <c r="B75" s="5">
        <v>44060.709571759297</v>
      </c>
      <c r="C75" s="1" t="s">
        <v>71</v>
      </c>
      <c r="D75" s="6" t="s">
        <v>14</v>
      </c>
      <c r="E75" s="2" t="s">
        <v>7</v>
      </c>
      <c r="F75" s="6" t="b">
        <v>0</v>
      </c>
      <c r="G75" s="4">
        <v>1473.5215000000001</v>
      </c>
      <c r="H75" s="4">
        <v>11.2383739853486</v>
      </c>
      <c r="I75" s="4" t="s">
        <v>13</v>
      </c>
      <c r="J75" s="1">
        <v>516.61850000000004</v>
      </c>
      <c r="K75" s="1">
        <v>21.4169413122295</v>
      </c>
      <c r="L75" s="1" t="s">
        <v>13</v>
      </c>
      <c r="M75" s="4">
        <v>111.807</v>
      </c>
      <c r="N75" s="4">
        <v>33.231834823851003</v>
      </c>
      <c r="O75" s="4" t="s">
        <v>13</v>
      </c>
      <c r="P75" s="1">
        <v>395.82350000000002</v>
      </c>
      <c r="Q75" s="1">
        <v>15.830783044318499</v>
      </c>
      <c r="R75" s="1" t="s">
        <v>13</v>
      </c>
      <c r="S75" s="4">
        <v>291.87549999999999</v>
      </c>
      <c r="T75" s="4">
        <v>16.927162186885401</v>
      </c>
      <c r="U75" s="4">
        <v>94.796012322242504</v>
      </c>
      <c r="V75" s="1">
        <v>48.061999999999998</v>
      </c>
      <c r="W75" s="1">
        <v>51.299807461007802</v>
      </c>
      <c r="X75" s="1">
        <v>26.593113522306599</v>
      </c>
      <c r="Y75" s="4">
        <v>125.7835</v>
      </c>
      <c r="Z75" s="4">
        <v>46.090537648788001</v>
      </c>
      <c r="AA75" s="4">
        <v>2.1322001360361099E-2</v>
      </c>
      <c r="AB75" s="1">
        <v>26.455500000000001</v>
      </c>
      <c r="AC75" s="1">
        <v>102.637183182934</v>
      </c>
      <c r="AD75" s="1">
        <v>1.5688688085251899E-2</v>
      </c>
      <c r="AE75" s="4">
        <v>45.423999999999999</v>
      </c>
      <c r="AF75" s="4">
        <v>88.052515865302894</v>
      </c>
      <c r="AG75" s="4">
        <v>1.62167031935792E-2</v>
      </c>
    </row>
    <row r="76" spans="1:33" x14ac:dyDescent="0.25">
      <c r="A76" s="6"/>
      <c r="B76" s="5">
        <v>44060.713449074101</v>
      </c>
      <c r="C76" s="1" t="s">
        <v>71</v>
      </c>
      <c r="D76" s="6" t="s">
        <v>30</v>
      </c>
      <c r="E76" s="2" t="s">
        <v>7</v>
      </c>
      <c r="F76" s="6" t="b">
        <v>0</v>
      </c>
      <c r="G76" s="4">
        <v>1814.9704999999999</v>
      </c>
      <c r="H76" s="4">
        <v>10.809057351706601</v>
      </c>
      <c r="I76" s="4">
        <v>1.4770455089731601E-2</v>
      </c>
      <c r="J76" s="1">
        <v>7359.8149999999996</v>
      </c>
      <c r="K76" s="1">
        <v>4.2091231628903998</v>
      </c>
      <c r="L76" s="1">
        <v>0.59952904713171196</v>
      </c>
      <c r="M76" s="4">
        <v>5238.1994999999997</v>
      </c>
      <c r="N76" s="4">
        <v>6.0652595681403403</v>
      </c>
      <c r="O76" s="4">
        <v>0.438613530920553</v>
      </c>
      <c r="P76" s="1">
        <v>61807.180999999997</v>
      </c>
      <c r="Q76" s="1">
        <v>1.64475651727036</v>
      </c>
      <c r="R76" s="1">
        <v>5.2072481008561899</v>
      </c>
      <c r="S76" s="4">
        <v>296.88049999999998</v>
      </c>
      <c r="T76" s="4">
        <v>24.3048733227957</v>
      </c>
      <c r="U76" s="4">
        <v>96.421548010139702</v>
      </c>
      <c r="V76" s="1">
        <v>99.125500000000002</v>
      </c>
      <c r="W76" s="1">
        <v>34.043712335336103</v>
      </c>
      <c r="X76" s="1">
        <v>54.846982532050397</v>
      </c>
      <c r="Y76" s="4">
        <v>523288.09950000001</v>
      </c>
      <c r="Z76" s="4">
        <v>0.696951374172326</v>
      </c>
      <c r="AA76" s="4">
        <v>88.704397392342997</v>
      </c>
      <c r="AB76" s="1">
        <v>144480.45800000001</v>
      </c>
      <c r="AC76" s="1">
        <v>1.2488187379218201</v>
      </c>
      <c r="AD76" s="1">
        <v>85.680060478023094</v>
      </c>
      <c r="AE76" s="4">
        <v>239830.71249999999</v>
      </c>
      <c r="AF76" s="4">
        <v>1.06930972060471</v>
      </c>
      <c r="AG76" s="4">
        <v>85.621334125508895</v>
      </c>
    </row>
    <row r="77" spans="1:33" x14ac:dyDescent="0.25">
      <c r="A77" s="6"/>
      <c r="B77" s="5">
        <v>44060.717314814799</v>
      </c>
      <c r="C77" s="1" t="s">
        <v>71</v>
      </c>
      <c r="D77" s="6" t="s">
        <v>14</v>
      </c>
      <c r="E77" s="2" t="s">
        <v>7</v>
      </c>
      <c r="F77" s="6" t="b">
        <v>0</v>
      </c>
      <c r="G77" s="4">
        <v>1481.4994999999999</v>
      </c>
      <c r="H77" s="4">
        <v>10.4322288399222</v>
      </c>
      <c r="I77" s="4" t="s">
        <v>13</v>
      </c>
      <c r="J77" s="1">
        <v>530.59450000000004</v>
      </c>
      <c r="K77" s="1">
        <v>17.9049360203229</v>
      </c>
      <c r="L77" s="1" t="s">
        <v>13</v>
      </c>
      <c r="M77" s="4">
        <v>131.77250000000001</v>
      </c>
      <c r="N77" s="4">
        <v>35.922722571843103</v>
      </c>
      <c r="O77" s="4" t="s">
        <v>13</v>
      </c>
      <c r="P77" s="1">
        <v>389.83350000000002</v>
      </c>
      <c r="Q77" s="1">
        <v>17.7128306610301</v>
      </c>
      <c r="R77" s="1" t="s">
        <v>13</v>
      </c>
      <c r="S77" s="4">
        <v>266.84199999999998</v>
      </c>
      <c r="T77" s="4">
        <v>23.077740624742699</v>
      </c>
      <c r="U77" s="4">
        <v>86.665573232737401</v>
      </c>
      <c r="V77" s="1">
        <v>28.035</v>
      </c>
      <c r="W77" s="1">
        <v>69.144876025423997</v>
      </c>
      <c r="X77" s="1">
        <v>15.512004028085901</v>
      </c>
      <c r="Y77" s="4">
        <v>132.77199999999999</v>
      </c>
      <c r="Z77" s="4">
        <v>63.149950366226697</v>
      </c>
      <c r="AA77" s="4">
        <v>2.2506646456950701E-2</v>
      </c>
      <c r="AB77" s="1">
        <v>25.455500000000001</v>
      </c>
      <c r="AC77" s="1">
        <v>103.74167160289301</v>
      </c>
      <c r="AD77" s="1">
        <v>1.5095666290719499E-2</v>
      </c>
      <c r="AE77" s="4">
        <v>55.904499999999999</v>
      </c>
      <c r="AF77" s="4">
        <v>84.043527898122704</v>
      </c>
      <c r="AG77" s="4">
        <v>1.9958319031469E-2</v>
      </c>
    </row>
    <row r="78" spans="1:33" x14ac:dyDescent="0.25">
      <c r="A78" s="6"/>
      <c r="B78" s="5">
        <v>44060.721192129597</v>
      </c>
      <c r="C78" s="1" t="s">
        <v>71</v>
      </c>
      <c r="D78" s="6" t="s">
        <v>38</v>
      </c>
      <c r="E78" s="2" t="s">
        <v>7</v>
      </c>
      <c r="F78" s="6" t="b">
        <v>0</v>
      </c>
      <c r="G78" s="4">
        <v>1868.376</v>
      </c>
      <c r="H78" s="4">
        <v>7.0452136171938999</v>
      </c>
      <c r="I78" s="4">
        <v>2.02760197408084E-2</v>
      </c>
      <c r="J78" s="1">
        <v>6624.2974999999997</v>
      </c>
      <c r="K78" s="1">
        <v>4.2626102871121798</v>
      </c>
      <c r="L78" s="1">
        <v>0.53110281321416397</v>
      </c>
      <c r="M78" s="4">
        <v>4594.6655000000001</v>
      </c>
      <c r="N78" s="4">
        <v>5.6809176847403799</v>
      </c>
      <c r="O78" s="4">
        <v>0.37974085483793002</v>
      </c>
      <c r="P78" s="1">
        <v>54290.495000000003</v>
      </c>
      <c r="Q78" s="1">
        <v>1.8714188668828799</v>
      </c>
      <c r="R78" s="1">
        <v>4.5357205482344201</v>
      </c>
      <c r="S78" s="4">
        <v>274.851</v>
      </c>
      <c r="T78" s="4">
        <v>28.0320861938823</v>
      </c>
      <c r="U78" s="4">
        <v>89.266755115728103</v>
      </c>
      <c r="V78" s="1">
        <v>53.067500000000003</v>
      </c>
      <c r="W78" s="1">
        <v>49.395237104306403</v>
      </c>
      <c r="X78" s="1">
        <v>29.362699260226499</v>
      </c>
      <c r="Y78" s="4">
        <v>521644.81150000001</v>
      </c>
      <c r="Z78" s="4">
        <v>0.875293578192195</v>
      </c>
      <c r="AA78" s="4">
        <v>88.425837891522406</v>
      </c>
      <c r="AB78" s="1">
        <v>144308.58050000001</v>
      </c>
      <c r="AC78" s="1">
        <v>1.0057823540155599</v>
      </c>
      <c r="AD78" s="1">
        <v>85.578133374533394</v>
      </c>
      <c r="AE78" s="4">
        <v>238574.5135</v>
      </c>
      <c r="AF78" s="4">
        <v>1.0904937632357801</v>
      </c>
      <c r="AG78" s="4">
        <v>85.172861812743193</v>
      </c>
    </row>
    <row r="79" spans="1:33" x14ac:dyDescent="0.25">
      <c r="A79" s="6"/>
      <c r="B79" s="5">
        <v>44060.725057870397</v>
      </c>
      <c r="C79" s="1" t="s">
        <v>71</v>
      </c>
      <c r="D79" s="6" t="s">
        <v>14</v>
      </c>
      <c r="E79" s="2" t="s">
        <v>7</v>
      </c>
      <c r="F79" s="6" t="b">
        <v>0</v>
      </c>
      <c r="G79" s="4">
        <v>1453.0585000000001</v>
      </c>
      <c r="H79" s="4">
        <v>8.4169799729845494</v>
      </c>
      <c r="I79" s="4" t="s">
        <v>13</v>
      </c>
      <c r="J79" s="1">
        <v>507.62549999999999</v>
      </c>
      <c r="K79" s="1">
        <v>18.8990803884837</v>
      </c>
      <c r="L79" s="1" t="s">
        <v>13</v>
      </c>
      <c r="M79" s="4">
        <v>112.807</v>
      </c>
      <c r="N79" s="4">
        <v>47.362502119823802</v>
      </c>
      <c r="O79" s="4" t="s">
        <v>13</v>
      </c>
      <c r="P79" s="1">
        <v>354.89100000000002</v>
      </c>
      <c r="Q79" s="1">
        <v>18.535950828875901</v>
      </c>
      <c r="R79" s="1" t="s">
        <v>13</v>
      </c>
      <c r="S79" s="4">
        <v>270.34500000000003</v>
      </c>
      <c r="T79" s="4">
        <v>25.092442637055701</v>
      </c>
      <c r="U79" s="4">
        <v>87.803285823087805</v>
      </c>
      <c r="V79" s="1">
        <v>31.5395</v>
      </c>
      <c r="W79" s="1">
        <v>73.759998439706706</v>
      </c>
      <c r="X79" s="1">
        <v>17.451073695160201</v>
      </c>
      <c r="Y79" s="4">
        <v>130.27799999999999</v>
      </c>
      <c r="Z79" s="4">
        <v>56.172404777408197</v>
      </c>
      <c r="AA79" s="4">
        <v>2.2083879787294199E-2</v>
      </c>
      <c r="AB79" s="1">
        <v>28.950500000000002</v>
      </c>
      <c r="AC79" s="1">
        <v>100.01119263180399</v>
      </c>
      <c r="AD79" s="1">
        <v>1.7168277462610199E-2</v>
      </c>
      <c r="AE79" s="4">
        <v>50.913499999999999</v>
      </c>
      <c r="AF79" s="4">
        <v>58.960173110260797</v>
      </c>
      <c r="AG79" s="4">
        <v>1.8176495201793999E-2</v>
      </c>
    </row>
    <row r="80" spans="1:33" x14ac:dyDescent="0.25">
      <c r="A80" s="6"/>
      <c r="B80" s="5">
        <v>44060.728935185201</v>
      </c>
      <c r="C80" s="1" t="s">
        <v>71</v>
      </c>
      <c r="D80" s="6" t="s">
        <v>43</v>
      </c>
      <c r="E80" s="2" t="s">
        <v>7</v>
      </c>
      <c r="F80" s="6" t="b">
        <v>0</v>
      </c>
      <c r="G80" s="4">
        <v>1741.579</v>
      </c>
      <c r="H80" s="4">
        <v>12.4382163046917</v>
      </c>
      <c r="I80" s="4">
        <v>7.2045368212104799E-3</v>
      </c>
      <c r="J80" s="1">
        <v>5872.3145000000004</v>
      </c>
      <c r="K80" s="1">
        <v>3.9115847897349498</v>
      </c>
      <c r="L80" s="1">
        <v>0.46114477052990399</v>
      </c>
      <c r="M80" s="4">
        <v>4030.0115000000001</v>
      </c>
      <c r="N80" s="4">
        <v>6.4189817235729896</v>
      </c>
      <c r="O80" s="4">
        <v>0.328084389071154</v>
      </c>
      <c r="P80" s="1">
        <v>46728.415000000001</v>
      </c>
      <c r="Q80" s="1">
        <v>1.8177877341383</v>
      </c>
      <c r="R80" s="1">
        <v>3.8601375752154699</v>
      </c>
      <c r="S80" s="4">
        <v>296.38150000000002</v>
      </c>
      <c r="T80" s="4">
        <v>24.3971461564104</v>
      </c>
      <c r="U80" s="4">
        <v>96.259481614882802</v>
      </c>
      <c r="V80" s="1">
        <v>67.085499999999996</v>
      </c>
      <c r="W80" s="1">
        <v>42.795954296587801</v>
      </c>
      <c r="X80" s="1">
        <v>37.118977928523599</v>
      </c>
      <c r="Y80" s="4">
        <v>521988.6655</v>
      </c>
      <c r="Z80" s="4">
        <v>0.894244434799637</v>
      </c>
      <c r="AA80" s="4">
        <v>88.484125786641897</v>
      </c>
      <c r="AB80" s="1">
        <v>143820.432</v>
      </c>
      <c r="AC80" s="1">
        <v>1.35492989333197</v>
      </c>
      <c r="AD80" s="1">
        <v>85.288650675065</v>
      </c>
      <c r="AE80" s="4">
        <v>238358.65849999999</v>
      </c>
      <c r="AF80" s="4">
        <v>1.02343427784399</v>
      </c>
      <c r="AG80" s="4">
        <v>85.095799984902101</v>
      </c>
    </row>
    <row r="81" spans="1:33" x14ac:dyDescent="0.25">
      <c r="A81" s="6"/>
      <c r="B81" s="5">
        <v>44060.7328009259</v>
      </c>
      <c r="C81" s="1" t="s">
        <v>71</v>
      </c>
      <c r="D81" s="6" t="s">
        <v>14</v>
      </c>
      <c r="E81" s="2" t="s">
        <v>7</v>
      </c>
      <c r="F81" s="6" t="b">
        <v>0</v>
      </c>
      <c r="G81" s="4">
        <v>1437.0764999999999</v>
      </c>
      <c r="H81" s="4">
        <v>11.6155556111056</v>
      </c>
      <c r="I81" s="4" t="s">
        <v>13</v>
      </c>
      <c r="J81" s="1">
        <v>493.15300000000002</v>
      </c>
      <c r="K81" s="1">
        <v>21.387025707245801</v>
      </c>
      <c r="L81" s="1" t="s">
        <v>13</v>
      </c>
      <c r="M81" s="4">
        <v>132.77199999999999</v>
      </c>
      <c r="N81" s="4">
        <v>47.4358473463937</v>
      </c>
      <c r="O81" s="4" t="s">
        <v>13</v>
      </c>
      <c r="P81" s="1">
        <v>348.40300000000002</v>
      </c>
      <c r="Q81" s="1">
        <v>28.4409967325244</v>
      </c>
      <c r="R81" s="1" t="s">
        <v>13</v>
      </c>
      <c r="S81" s="4">
        <v>284.36200000000002</v>
      </c>
      <c r="T81" s="4">
        <v>23.369603484233799</v>
      </c>
      <c r="U81" s="4">
        <v>92.355760096265499</v>
      </c>
      <c r="V81" s="1">
        <v>41.052500000000002</v>
      </c>
      <c r="W81" s="1">
        <v>60.733616804496599</v>
      </c>
      <c r="X81" s="1">
        <v>22.714697533904001</v>
      </c>
      <c r="Y81" s="4">
        <v>67.882499999999993</v>
      </c>
      <c r="Z81" s="4">
        <v>57.575025795282897</v>
      </c>
      <c r="AA81" s="4">
        <v>1.1507000181619299E-2</v>
      </c>
      <c r="AB81" s="1">
        <v>18.468</v>
      </c>
      <c r="AC81" s="1">
        <v>104.169276903439</v>
      </c>
      <c r="AD81" s="1">
        <v>1.0951926501424399E-2</v>
      </c>
      <c r="AE81" s="4">
        <v>20.963999999999999</v>
      </c>
      <c r="AF81" s="4">
        <v>92.570780121883402</v>
      </c>
      <c r="AG81" s="4">
        <v>7.4843026979172604E-3</v>
      </c>
    </row>
    <row r="82" spans="1:33" x14ac:dyDescent="0.25">
      <c r="A82" s="6"/>
      <c r="B82" s="5">
        <v>44060.736678240697</v>
      </c>
      <c r="C82" s="1" t="s">
        <v>71</v>
      </c>
      <c r="D82" s="6" t="s">
        <v>61</v>
      </c>
      <c r="E82" s="2" t="s">
        <v>7</v>
      </c>
      <c r="F82" s="6" t="b">
        <v>0</v>
      </c>
      <c r="G82" s="4">
        <v>1689.1635000000001</v>
      </c>
      <c r="H82" s="4">
        <v>7.4384563870553304</v>
      </c>
      <c r="I82" s="4">
        <v>1.8010311154588799E-3</v>
      </c>
      <c r="J82" s="1">
        <v>5297.6350000000002</v>
      </c>
      <c r="K82" s="1">
        <v>5.16161698518032</v>
      </c>
      <c r="L82" s="1">
        <v>0.40768152336770902</v>
      </c>
      <c r="M82" s="4">
        <v>3724.9564999999998</v>
      </c>
      <c r="N82" s="4">
        <v>5.0562165034155502</v>
      </c>
      <c r="O82" s="4">
        <v>0.30017692155213499</v>
      </c>
      <c r="P82" s="1">
        <v>43058.839500000002</v>
      </c>
      <c r="Q82" s="1">
        <v>1.97126422469339</v>
      </c>
      <c r="R82" s="1">
        <v>3.5323041317703399</v>
      </c>
      <c r="S82" s="4">
        <v>290.87049999999999</v>
      </c>
      <c r="T82" s="4">
        <v>25.528819251740899</v>
      </c>
      <c r="U82" s="4">
        <v>94.469606055242195</v>
      </c>
      <c r="V82" s="1">
        <v>115.64749999999999</v>
      </c>
      <c r="W82" s="1">
        <v>43.742130584904402</v>
      </c>
      <c r="X82" s="1">
        <v>63.988745704942701</v>
      </c>
      <c r="Y82" s="4">
        <v>527991.18649999995</v>
      </c>
      <c r="Z82" s="4">
        <v>0.90917184104871096</v>
      </c>
      <c r="AA82" s="4">
        <v>89.501634131755495</v>
      </c>
      <c r="AB82" s="1">
        <v>145717.818</v>
      </c>
      <c r="AC82" s="1">
        <v>1.32292575029642</v>
      </c>
      <c r="AD82" s="1">
        <v>86.413841925705697</v>
      </c>
      <c r="AE82" s="4">
        <v>242573.973</v>
      </c>
      <c r="AF82" s="4">
        <v>1.08998530883858</v>
      </c>
      <c r="AG82" s="4">
        <v>86.600698367125005</v>
      </c>
    </row>
    <row r="83" spans="1:33" x14ac:dyDescent="0.25">
      <c r="A83" s="6"/>
      <c r="B83" s="5">
        <v>44060.740543981497</v>
      </c>
      <c r="C83" s="1" t="s">
        <v>71</v>
      </c>
      <c r="D83" s="6" t="s">
        <v>14</v>
      </c>
      <c r="E83" s="2" t="s">
        <v>7</v>
      </c>
      <c r="F83" s="6" t="b">
        <v>0</v>
      </c>
      <c r="G83" s="4">
        <v>1426.1054999999999</v>
      </c>
      <c r="H83" s="4">
        <v>6.4264474429819902</v>
      </c>
      <c r="I83" s="4" t="s">
        <v>13</v>
      </c>
      <c r="J83" s="1">
        <v>507.13049999999998</v>
      </c>
      <c r="K83" s="1">
        <v>15.587311541906899</v>
      </c>
      <c r="L83" s="1" t="s">
        <v>13</v>
      </c>
      <c r="M83" s="4">
        <v>112.80549999999999</v>
      </c>
      <c r="N83" s="4">
        <v>40.515955279887699</v>
      </c>
      <c r="O83" s="4" t="s">
        <v>13</v>
      </c>
      <c r="P83" s="1">
        <v>402.81650000000002</v>
      </c>
      <c r="Q83" s="1">
        <v>21.171665013272399</v>
      </c>
      <c r="R83" s="1" t="s">
        <v>13</v>
      </c>
      <c r="S83" s="4">
        <v>281.363</v>
      </c>
      <c r="T83" s="4">
        <v>24.080188564443599</v>
      </c>
      <c r="U83" s="4">
        <v>91.381737812948103</v>
      </c>
      <c r="V83" s="1">
        <v>40.052500000000002</v>
      </c>
      <c r="W83" s="1">
        <v>76.095500204201599</v>
      </c>
      <c r="X83" s="1">
        <v>22.161389025679</v>
      </c>
      <c r="Y83" s="4">
        <v>131.77799999999999</v>
      </c>
      <c r="Z83" s="4">
        <v>57.150027887226102</v>
      </c>
      <c r="AA83" s="4">
        <v>2.2338150037689099E-2</v>
      </c>
      <c r="AB83" s="1">
        <v>27.952500000000001</v>
      </c>
      <c r="AC83" s="1">
        <v>108.453278593273</v>
      </c>
      <c r="AD83" s="1">
        <v>1.65764417116669E-2</v>
      </c>
      <c r="AE83" s="4">
        <v>46.920999999999999</v>
      </c>
      <c r="AF83" s="4">
        <v>79.639667811818498</v>
      </c>
      <c r="AG83" s="4">
        <v>1.6751143240267899E-2</v>
      </c>
    </row>
    <row r="84" spans="1:33" x14ac:dyDescent="0.25">
      <c r="A84" s="6"/>
      <c r="B84" s="5">
        <v>44060.744421296302</v>
      </c>
      <c r="C84" s="1" t="s">
        <v>71</v>
      </c>
      <c r="D84" s="6" t="s">
        <v>2</v>
      </c>
      <c r="E84" s="2" t="s">
        <v>7</v>
      </c>
      <c r="F84" s="6" t="b">
        <v>0</v>
      </c>
      <c r="G84" s="4">
        <v>1663.6975</v>
      </c>
      <c r="H84" s="4">
        <v>9.6829730506520502</v>
      </c>
      <c r="I84" s="4" t="s">
        <v>13</v>
      </c>
      <c r="J84" s="1">
        <v>4663.0384999999997</v>
      </c>
      <c r="K84" s="1">
        <v>5.1726193525923003</v>
      </c>
      <c r="L84" s="1">
        <v>0.34864411290193897</v>
      </c>
      <c r="M84" s="4">
        <v>3072.9575</v>
      </c>
      <c r="N84" s="4">
        <v>7.7628800038946899</v>
      </c>
      <c r="O84" s="4">
        <v>0.24052983851814799</v>
      </c>
      <c r="P84" s="1">
        <v>36394.235999999997</v>
      </c>
      <c r="Q84" s="1">
        <v>1.35566281353213</v>
      </c>
      <c r="R84" s="1">
        <v>2.9369001362396698</v>
      </c>
      <c r="S84" s="4">
        <v>274.85250000000002</v>
      </c>
      <c r="T84" s="4">
        <v>18.817852130811801</v>
      </c>
      <c r="U84" s="4">
        <v>89.267242289260906</v>
      </c>
      <c r="V84" s="1">
        <v>75.594999999999999</v>
      </c>
      <c r="W84" s="1">
        <v>51.294542995516501</v>
      </c>
      <c r="X84" s="1">
        <v>41.827356679263701</v>
      </c>
      <c r="Y84" s="4">
        <v>526279.36899999995</v>
      </c>
      <c r="Z84" s="4">
        <v>0.83129004444072496</v>
      </c>
      <c r="AA84" s="4">
        <v>89.211457955518696</v>
      </c>
      <c r="AB84" s="1">
        <v>144446.658</v>
      </c>
      <c r="AC84" s="1">
        <v>1.09486855455962</v>
      </c>
      <c r="AD84" s="1">
        <v>85.660016341367907</v>
      </c>
      <c r="AE84" s="4">
        <v>240675.038</v>
      </c>
      <c r="AF84" s="4">
        <v>1.0097362712586799</v>
      </c>
      <c r="AG84" s="4">
        <v>85.922764559470494</v>
      </c>
    </row>
    <row r="85" spans="1:33" x14ac:dyDescent="0.25">
      <c r="A85" s="6"/>
      <c r="B85" s="5">
        <v>44060.748287037</v>
      </c>
      <c r="C85" s="1" t="s">
        <v>71</v>
      </c>
      <c r="D85" s="6" t="s">
        <v>14</v>
      </c>
      <c r="E85" s="2" t="s">
        <v>7</v>
      </c>
      <c r="F85" s="6" t="b">
        <v>0</v>
      </c>
      <c r="G85" s="4">
        <v>1464.5274999999999</v>
      </c>
      <c r="H85" s="4">
        <v>6.9597588318294896</v>
      </c>
      <c r="I85" s="4" t="s">
        <v>13</v>
      </c>
      <c r="J85" s="1">
        <v>490.16300000000001</v>
      </c>
      <c r="K85" s="1">
        <v>19.128760988770701</v>
      </c>
      <c r="L85" s="1" t="s">
        <v>13</v>
      </c>
      <c r="M85" s="4">
        <v>117.2975</v>
      </c>
      <c r="N85" s="4">
        <v>39.909909534594</v>
      </c>
      <c r="O85" s="4" t="s">
        <v>13</v>
      </c>
      <c r="P85" s="1">
        <v>369.37049999999999</v>
      </c>
      <c r="Q85" s="1">
        <v>23.6612711708927</v>
      </c>
      <c r="R85" s="1" t="s">
        <v>13</v>
      </c>
      <c r="S85" s="4">
        <v>309.39550000000003</v>
      </c>
      <c r="T85" s="4">
        <v>27.459260380885201</v>
      </c>
      <c r="U85" s="4">
        <v>100.486199185771</v>
      </c>
      <c r="V85" s="1">
        <v>31.039000000000001</v>
      </c>
      <c r="W85" s="1">
        <v>83.668560723294405</v>
      </c>
      <c r="X85" s="1">
        <v>17.174142786793599</v>
      </c>
      <c r="Y85" s="4">
        <v>132.7705</v>
      </c>
      <c r="Z85" s="4">
        <v>63.663683377190097</v>
      </c>
      <c r="AA85" s="4">
        <v>2.2506392186700301E-2</v>
      </c>
      <c r="AB85" s="1">
        <v>18.966999999999999</v>
      </c>
      <c r="AC85" s="1">
        <v>97.946083764095505</v>
      </c>
      <c r="AD85" s="1">
        <v>1.1247844376896E-2</v>
      </c>
      <c r="AE85" s="4">
        <v>42.4285</v>
      </c>
      <c r="AF85" s="4">
        <v>73.175254397753804</v>
      </c>
      <c r="AG85" s="4">
        <v>1.5147287589132899E-2</v>
      </c>
    </row>
    <row r="86" spans="1:33" x14ac:dyDescent="0.25">
      <c r="A86" s="6"/>
      <c r="B86" s="5">
        <v>44060.752164351798</v>
      </c>
      <c r="C86" s="1" t="s">
        <v>71</v>
      </c>
      <c r="D86" s="6" t="s">
        <v>3</v>
      </c>
      <c r="E86" s="2" t="s">
        <v>7</v>
      </c>
      <c r="F86" s="6" t="b">
        <v>0</v>
      </c>
      <c r="G86" s="4">
        <v>1658.2215000000001</v>
      </c>
      <c r="H86" s="4">
        <v>11.446949346323001</v>
      </c>
      <c r="I86" s="4" t="s">
        <v>13</v>
      </c>
      <c r="J86" s="1">
        <v>3950.6260000000002</v>
      </c>
      <c r="K86" s="1">
        <v>8.9537049687049493</v>
      </c>
      <c r="L86" s="1">
        <v>0.282367369832215</v>
      </c>
      <c r="M86" s="4">
        <v>2714.0284999999999</v>
      </c>
      <c r="N86" s="4">
        <v>7.9527490775798899</v>
      </c>
      <c r="O86" s="4">
        <v>0.20769379449613901</v>
      </c>
      <c r="P86" s="1">
        <v>30610.697499999998</v>
      </c>
      <c r="Q86" s="1">
        <v>3.2225299649299801</v>
      </c>
      <c r="R86" s="1">
        <v>2.4202089435519998</v>
      </c>
      <c r="S86" s="4">
        <v>260.83350000000002</v>
      </c>
      <c r="T86" s="4">
        <v>25.901545330004101</v>
      </c>
      <c r="U86" s="4">
        <v>84.714118451372798</v>
      </c>
      <c r="V86" s="1">
        <v>62.579500000000003</v>
      </c>
      <c r="W86" s="1">
        <v>48.3853270970233</v>
      </c>
      <c r="X86" s="1">
        <v>34.625769790462101</v>
      </c>
      <c r="Y86" s="4">
        <v>525595.99800000002</v>
      </c>
      <c r="Z86" s="4">
        <v>0.91561190148498905</v>
      </c>
      <c r="AA86" s="4">
        <v>89.095617345330297</v>
      </c>
      <c r="AB86" s="1">
        <v>143877.609</v>
      </c>
      <c r="AC86" s="1">
        <v>0.91623466737853199</v>
      </c>
      <c r="AD86" s="1">
        <v>85.322557882211001</v>
      </c>
      <c r="AE86" s="4">
        <v>238609.84450000001</v>
      </c>
      <c r="AF86" s="4">
        <v>0.81258149044571903</v>
      </c>
      <c r="AG86" s="4">
        <v>85.185475240458302</v>
      </c>
    </row>
    <row r="87" spans="1:33" x14ac:dyDescent="0.25">
      <c r="A87" s="6"/>
      <c r="B87" s="5">
        <v>44060.756030092598</v>
      </c>
      <c r="C87" s="1" t="s">
        <v>71</v>
      </c>
      <c r="D87" s="6" t="s">
        <v>14</v>
      </c>
      <c r="E87" s="2" t="s">
        <v>7</v>
      </c>
      <c r="F87" s="6" t="b">
        <v>0</v>
      </c>
      <c r="G87" s="4">
        <v>1475.0084999999999</v>
      </c>
      <c r="H87" s="4">
        <v>11.7525803195332</v>
      </c>
      <c r="I87" s="4" t="s">
        <v>13</v>
      </c>
      <c r="J87" s="1">
        <v>487.15800000000002</v>
      </c>
      <c r="K87" s="1">
        <v>19.390733110673601</v>
      </c>
      <c r="L87" s="1" t="s">
        <v>13</v>
      </c>
      <c r="M87" s="4">
        <v>131.27549999999999</v>
      </c>
      <c r="N87" s="4">
        <v>37.113970502044502</v>
      </c>
      <c r="O87" s="4" t="s">
        <v>13</v>
      </c>
      <c r="P87" s="1">
        <v>355.39749999999998</v>
      </c>
      <c r="Q87" s="1">
        <v>24.6654876882663</v>
      </c>
      <c r="R87" s="1" t="s">
        <v>13</v>
      </c>
      <c r="S87" s="4">
        <v>301.88549999999998</v>
      </c>
      <c r="T87" s="4">
        <v>22.452013456430901</v>
      </c>
      <c r="U87" s="4">
        <v>98.047083698036801</v>
      </c>
      <c r="V87" s="1">
        <v>33.542499999999997</v>
      </c>
      <c r="W87" s="1">
        <v>57.524114332020801</v>
      </c>
      <c r="X87" s="1">
        <v>18.559350637134699</v>
      </c>
      <c r="Y87" s="4">
        <v>138.262</v>
      </c>
      <c r="Z87" s="4">
        <v>58.013340420799501</v>
      </c>
      <c r="AA87" s="4">
        <v>2.3437275573395901E-2</v>
      </c>
      <c r="AB87" s="1">
        <v>25.456499999999998</v>
      </c>
      <c r="AC87" s="1">
        <v>95.613777816382907</v>
      </c>
      <c r="AD87" s="1">
        <v>1.5096259312514E-2</v>
      </c>
      <c r="AE87" s="4">
        <v>42.927</v>
      </c>
      <c r="AF87" s="4">
        <v>64.949689350857895</v>
      </c>
      <c r="AG87" s="4">
        <v>1.53252557676729E-2</v>
      </c>
    </row>
    <row r="88" spans="1:33" x14ac:dyDescent="0.25">
      <c r="A88" s="6"/>
      <c r="B88" s="5">
        <v>44060.759907407402</v>
      </c>
      <c r="C88" s="1" t="s">
        <v>71</v>
      </c>
      <c r="D88" s="6" t="s">
        <v>37</v>
      </c>
      <c r="E88" s="2" t="s">
        <v>7</v>
      </c>
      <c r="F88" s="6" t="b">
        <v>0</v>
      </c>
      <c r="G88" s="4">
        <v>1654.2165</v>
      </c>
      <c r="H88" s="4">
        <v>7.6072989516963796</v>
      </c>
      <c r="I88" s="4" t="s">
        <v>13</v>
      </c>
      <c r="J88" s="1">
        <v>3532.7505000000001</v>
      </c>
      <c r="K88" s="1">
        <v>6.5016362689833596</v>
      </c>
      <c r="L88" s="1">
        <v>0.24349182069652101</v>
      </c>
      <c r="M88" s="4">
        <v>2350.6015000000002</v>
      </c>
      <c r="N88" s="4">
        <v>9.8727318352214493</v>
      </c>
      <c r="O88" s="4">
        <v>0.174446258156677</v>
      </c>
      <c r="P88" s="1">
        <v>26422.889500000001</v>
      </c>
      <c r="Q88" s="1">
        <v>2.4196898834921399</v>
      </c>
      <c r="R88" s="1">
        <v>2.0460775168714398</v>
      </c>
      <c r="S88" s="4">
        <v>285.863</v>
      </c>
      <c r="T88" s="4">
        <v>16.6431645665022</v>
      </c>
      <c r="U88" s="4">
        <v>92.843258411457001</v>
      </c>
      <c r="V88" s="1">
        <v>54.0685</v>
      </c>
      <c r="W88" s="1">
        <v>60.502295655198097</v>
      </c>
      <c r="X88" s="1">
        <v>29.916561076959699</v>
      </c>
      <c r="Y88" s="4">
        <v>522334.60550000001</v>
      </c>
      <c r="Z88" s="4">
        <v>0.68862742790097997</v>
      </c>
      <c r="AA88" s="4">
        <v>88.542767286922995</v>
      </c>
      <c r="AB88" s="1">
        <v>143250.10750000001</v>
      </c>
      <c r="AC88" s="1">
        <v>1.1933725189705799</v>
      </c>
      <c r="AD88" s="1">
        <v>84.9504358166092</v>
      </c>
      <c r="AE88" s="4">
        <v>237127.22150000001</v>
      </c>
      <c r="AF88" s="4">
        <v>1.0217416182058701</v>
      </c>
      <c r="AG88" s="4">
        <v>84.656167888860594</v>
      </c>
    </row>
    <row r="89" spans="1:33" x14ac:dyDescent="0.25">
      <c r="A89" s="6"/>
      <c r="B89" s="5">
        <v>44060.763773148101</v>
      </c>
      <c r="C89" s="1" t="s">
        <v>71</v>
      </c>
      <c r="D89" s="6" t="s">
        <v>14</v>
      </c>
      <c r="E89" s="2" t="s">
        <v>7</v>
      </c>
      <c r="F89" s="6" t="b">
        <v>0</v>
      </c>
      <c r="G89" s="4">
        <v>1516.9449999999999</v>
      </c>
      <c r="H89" s="4">
        <v>10.4481693597156</v>
      </c>
      <c r="I89" s="4" t="s">
        <v>13</v>
      </c>
      <c r="J89" s="1">
        <v>492.16250000000002</v>
      </c>
      <c r="K89" s="1">
        <v>25.165345127026502</v>
      </c>
      <c r="L89" s="1" t="s">
        <v>13</v>
      </c>
      <c r="M89" s="4">
        <v>157.73099999999999</v>
      </c>
      <c r="N89" s="4">
        <v>26.425115966325301</v>
      </c>
      <c r="O89" s="4" t="s">
        <v>13</v>
      </c>
      <c r="P89" s="1">
        <v>397.82</v>
      </c>
      <c r="Q89" s="1">
        <v>16.2693316752535</v>
      </c>
      <c r="R89" s="1" t="s">
        <v>13</v>
      </c>
      <c r="S89" s="4">
        <v>298.88549999999998</v>
      </c>
      <c r="T89" s="4">
        <v>21.501800586313099</v>
      </c>
      <c r="U89" s="4">
        <v>97.072736632364197</v>
      </c>
      <c r="V89" s="1">
        <v>36.545499999999997</v>
      </c>
      <c r="W89" s="1">
        <v>63.030310329723903</v>
      </c>
      <c r="X89" s="1">
        <v>20.220936087334199</v>
      </c>
      <c r="Y89" s="4">
        <v>124.28749999999999</v>
      </c>
      <c r="Z89" s="4">
        <v>52.281183955752198</v>
      </c>
      <c r="AA89" s="4">
        <v>2.1068409163967301E-2</v>
      </c>
      <c r="AB89" s="1">
        <v>29.4495</v>
      </c>
      <c r="AC89" s="1">
        <v>111.871006713358</v>
      </c>
      <c r="AD89" s="1">
        <v>1.7464195338081901E-2</v>
      </c>
      <c r="AE89" s="4">
        <v>48.417000000000002</v>
      </c>
      <c r="AF89" s="4">
        <v>127.506013017304</v>
      </c>
      <c r="AG89" s="4">
        <v>1.72852262795774E-2</v>
      </c>
    </row>
    <row r="90" spans="1:33" x14ac:dyDescent="0.25">
      <c r="A90" s="6"/>
      <c r="B90" s="5">
        <v>44060.767650463</v>
      </c>
      <c r="C90" s="1" t="s">
        <v>71</v>
      </c>
      <c r="D90" s="6" t="s">
        <v>58</v>
      </c>
      <c r="E90" s="2" t="s">
        <v>7</v>
      </c>
      <c r="F90" s="6" t="b">
        <v>0</v>
      </c>
      <c r="G90" s="4">
        <v>4857.3050000000003</v>
      </c>
      <c r="H90" s="4">
        <v>4.1970387165709404</v>
      </c>
      <c r="I90" s="4">
        <v>0.32840424336905699</v>
      </c>
      <c r="J90" s="1">
        <v>64620.283499999998</v>
      </c>
      <c r="K90" s="1">
        <v>1.3433429073212499</v>
      </c>
      <c r="L90" s="1">
        <v>5.9265514657817198</v>
      </c>
      <c r="M90" s="4">
        <v>46781.196000000004</v>
      </c>
      <c r="N90" s="4">
        <v>1.99462037990942</v>
      </c>
      <c r="O90" s="4">
        <v>4.2391079514888697</v>
      </c>
      <c r="P90" s="1">
        <v>560320.23049999995</v>
      </c>
      <c r="Q90" s="1">
        <v>0.89302599625148804</v>
      </c>
      <c r="R90" s="1">
        <v>49.743530191227698</v>
      </c>
      <c r="S90" s="4">
        <v>269.84399999999999</v>
      </c>
      <c r="T90" s="4">
        <v>26.9599632183312</v>
      </c>
      <c r="U90" s="4">
        <v>87.640569863120504</v>
      </c>
      <c r="V90" s="1">
        <v>74.092500000000001</v>
      </c>
      <c r="W90" s="1">
        <v>45.860620022252597</v>
      </c>
      <c r="X90" s="1">
        <v>40.996010645655701</v>
      </c>
      <c r="Y90" s="4">
        <v>528480.84699999995</v>
      </c>
      <c r="Z90" s="4">
        <v>0.72531329223164098</v>
      </c>
      <c r="AA90" s="4">
        <v>89.584638197051106</v>
      </c>
      <c r="AB90" s="1">
        <v>143811.43350000001</v>
      </c>
      <c r="AC90" s="1">
        <v>1.0858810261959</v>
      </c>
      <c r="AD90" s="1">
        <v>85.283314368446895</v>
      </c>
      <c r="AE90" s="4">
        <v>239660.55100000001</v>
      </c>
      <c r="AF90" s="4">
        <v>0.878815307287244</v>
      </c>
      <c r="AG90" s="4">
        <v>85.560585214350198</v>
      </c>
    </row>
    <row r="91" spans="1:33" x14ac:dyDescent="0.25">
      <c r="A91" s="6"/>
      <c r="B91" s="5">
        <v>44060.771516203698</v>
      </c>
      <c r="C91" s="1" t="s">
        <v>71</v>
      </c>
      <c r="D91" s="6" t="s">
        <v>14</v>
      </c>
      <c r="E91" s="2" t="s">
        <v>7</v>
      </c>
      <c r="F91" s="6" t="b">
        <v>0</v>
      </c>
      <c r="G91" s="4">
        <v>1476.5184999999999</v>
      </c>
      <c r="H91" s="4">
        <v>12.3463705616822</v>
      </c>
      <c r="I91" s="4" t="s">
        <v>13</v>
      </c>
      <c r="J91" s="1">
        <v>499.64600000000002</v>
      </c>
      <c r="K91" s="1">
        <v>17.971582540691902</v>
      </c>
      <c r="L91" s="1" t="s">
        <v>13</v>
      </c>
      <c r="M91" s="4">
        <v>147.74549999999999</v>
      </c>
      <c r="N91" s="4">
        <v>29.1322317703994</v>
      </c>
      <c r="O91" s="4" t="s">
        <v>13</v>
      </c>
      <c r="P91" s="1">
        <v>369.36900000000003</v>
      </c>
      <c r="Q91" s="1">
        <v>23.546539725055201</v>
      </c>
      <c r="R91" s="1" t="s">
        <v>13</v>
      </c>
      <c r="S91" s="4">
        <v>269.34699999999998</v>
      </c>
      <c r="T91" s="4">
        <v>29.5922148192832</v>
      </c>
      <c r="U91" s="4">
        <v>87.479153032574004</v>
      </c>
      <c r="V91" s="1">
        <v>32.541499999999999</v>
      </c>
      <c r="W91" s="1">
        <v>75.949425784803694</v>
      </c>
      <c r="X91" s="1">
        <v>18.005488820401599</v>
      </c>
      <c r="Y91" s="4">
        <v>110.812</v>
      </c>
      <c r="Z91" s="4">
        <v>41.017752302162897</v>
      </c>
      <c r="AA91" s="4">
        <v>1.878412999117E-2</v>
      </c>
      <c r="AB91" s="1">
        <v>16.472000000000001</v>
      </c>
      <c r="AC91" s="1">
        <v>127.863589670086</v>
      </c>
      <c r="AD91" s="1">
        <v>9.7682549995376892E-3</v>
      </c>
      <c r="AE91" s="4">
        <v>43.426000000000002</v>
      </c>
      <c r="AF91" s="4">
        <v>68.063524126306504</v>
      </c>
      <c r="AG91" s="4">
        <v>1.55034024499024E-2</v>
      </c>
    </row>
    <row r="92" spans="1:33" x14ac:dyDescent="0.25">
      <c r="A92" s="6"/>
      <c r="B92" s="5">
        <v>44060.775381944397</v>
      </c>
      <c r="C92" s="1" t="s">
        <v>71</v>
      </c>
      <c r="D92" s="6" t="s">
        <v>14</v>
      </c>
      <c r="E92" s="2" t="s">
        <v>7</v>
      </c>
      <c r="F92" s="6" t="b">
        <v>0</v>
      </c>
      <c r="G92" s="4">
        <v>1448.5640000000001</v>
      </c>
      <c r="H92" s="4">
        <v>10.541262422605501</v>
      </c>
      <c r="I92" s="4" t="s">
        <v>13</v>
      </c>
      <c r="J92" s="1">
        <v>476.68299999999999</v>
      </c>
      <c r="K92" s="1">
        <v>19.8554003471709</v>
      </c>
      <c r="L92" s="1" t="s">
        <v>13</v>
      </c>
      <c r="M92" s="4">
        <v>114.304</v>
      </c>
      <c r="N92" s="4">
        <v>53.123560529889801</v>
      </c>
      <c r="O92" s="4" t="s">
        <v>13</v>
      </c>
      <c r="P92" s="1">
        <v>348.89749999999998</v>
      </c>
      <c r="Q92" s="1">
        <v>23.640059045283898</v>
      </c>
      <c r="R92" s="1" t="s">
        <v>13</v>
      </c>
      <c r="S92" s="4">
        <v>262.83300000000003</v>
      </c>
      <c r="T92" s="4">
        <v>19.6936025138899</v>
      </c>
      <c r="U92" s="4">
        <v>85.363520770643603</v>
      </c>
      <c r="V92" s="1">
        <v>46.057499999999997</v>
      </c>
      <c r="W92" s="1">
        <v>54.359952565605901</v>
      </c>
      <c r="X92" s="1">
        <v>25.484006617569801</v>
      </c>
      <c r="Y92" s="4">
        <v>92.839500000000001</v>
      </c>
      <c r="Z92" s="4">
        <v>51.991972083949904</v>
      </c>
      <c r="AA92" s="4">
        <v>1.5737548607689E-2</v>
      </c>
      <c r="AB92" s="1">
        <v>14.9735</v>
      </c>
      <c r="AC92" s="1">
        <v>113.435816650633</v>
      </c>
      <c r="AD92" s="1">
        <v>8.8796118404308906E-3</v>
      </c>
      <c r="AE92" s="4">
        <v>36.4375</v>
      </c>
      <c r="AF92" s="4">
        <v>119.02201222569801</v>
      </c>
      <c r="AG92" s="4">
        <v>1.30084563802404E-2</v>
      </c>
    </row>
  </sheetData>
  <mergeCells count="10">
    <mergeCell ref="S1:U1"/>
    <mergeCell ref="V1:X1"/>
    <mergeCell ref="Y1:AA1"/>
    <mergeCell ref="AB1:AD1"/>
    <mergeCell ref="AE1:AG1"/>
    <mergeCell ref="A1:F1"/>
    <mergeCell ref="G1:I1"/>
    <mergeCell ref="J1:L1"/>
    <mergeCell ref="M1:O1"/>
    <mergeCell ref="P1:R1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ValueList_Helper!$A$1:$A$20</xm:f>
          </x14:formula1>
          <xm:sqref>E3:E92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4"/>
  <sheetViews>
    <sheetView topLeftCell="E4" zoomScale="80" zoomScaleNormal="80" workbookViewId="0">
      <selection activeCell="U12" sqref="U12:U44"/>
    </sheetView>
  </sheetViews>
  <sheetFormatPr defaultRowHeight="15" x14ac:dyDescent="0.25"/>
  <cols>
    <col min="1" max="1" width="18" bestFit="1" customWidth="1"/>
    <col min="4" max="4" width="12" bestFit="1" customWidth="1"/>
    <col min="7" max="7" width="12" bestFit="1" customWidth="1"/>
    <col min="13" max="13" width="9.140625" style="25"/>
    <col min="14" max="14" width="12" bestFit="1" customWidth="1"/>
    <col min="15" max="15" width="14.42578125" bestFit="1" customWidth="1"/>
    <col min="16" max="16" width="16" style="25" bestFit="1" customWidth="1"/>
    <col min="17" max="17" width="16" bestFit="1" customWidth="1"/>
    <col min="18" max="18" width="17.5703125" style="25" bestFit="1" customWidth="1"/>
    <col min="19" max="19" width="14.5703125" bestFit="1" customWidth="1"/>
    <col min="20" max="20" width="12" bestFit="1" customWidth="1"/>
    <col min="21" max="21" width="9.7109375" style="25" customWidth="1"/>
    <col min="36" max="36" width="14.7109375" bestFit="1" customWidth="1"/>
    <col min="38" max="38" width="19.140625" bestFit="1" customWidth="1"/>
    <col min="39" max="39" width="20.5703125" style="25" bestFit="1" customWidth="1"/>
    <col min="40" max="40" width="13.28515625" bestFit="1" customWidth="1"/>
    <col min="41" max="41" width="11.28515625" style="25" bestFit="1" customWidth="1"/>
    <col min="42" max="42" width="20.42578125" bestFit="1" customWidth="1"/>
    <col min="43" max="43" width="22" style="25" bestFit="1" customWidth="1"/>
  </cols>
  <sheetData>
    <row r="1" spans="1:43" x14ac:dyDescent="0.25">
      <c r="A1" t="s">
        <v>7</v>
      </c>
      <c r="B1" s="63" t="s">
        <v>51</v>
      </c>
      <c r="C1" s="64"/>
      <c r="D1" s="65"/>
      <c r="E1" s="63" t="s">
        <v>55</v>
      </c>
      <c r="F1" s="64"/>
      <c r="G1" s="65"/>
      <c r="H1" s="63" t="s">
        <v>83</v>
      </c>
      <c r="I1" s="64"/>
      <c r="J1" s="65"/>
      <c r="K1" s="63" t="s">
        <v>20</v>
      </c>
      <c r="L1" s="64"/>
      <c r="M1" s="64"/>
      <c r="N1" s="64"/>
      <c r="O1" s="64"/>
      <c r="P1" s="64"/>
      <c r="Q1" s="64"/>
      <c r="R1" s="64"/>
      <c r="S1" s="65"/>
      <c r="T1" s="3"/>
      <c r="U1" s="26"/>
      <c r="V1" s="63" t="s">
        <v>31</v>
      </c>
      <c r="W1" s="64"/>
      <c r="X1" s="65"/>
      <c r="Y1" s="63" t="s">
        <v>65</v>
      </c>
      <c r="Z1" s="64"/>
      <c r="AA1" s="65"/>
      <c r="AB1" s="63" t="s">
        <v>64</v>
      </c>
      <c r="AC1" s="64"/>
      <c r="AD1" s="65"/>
      <c r="AE1" s="63" t="s">
        <v>40</v>
      </c>
      <c r="AF1" s="64"/>
      <c r="AG1" s="65"/>
      <c r="AH1" s="63" t="s">
        <v>72</v>
      </c>
      <c r="AI1" s="64"/>
      <c r="AJ1" s="65"/>
      <c r="AL1" s="66"/>
      <c r="AM1" s="67"/>
      <c r="AN1" s="67"/>
      <c r="AO1" s="67"/>
      <c r="AP1" s="67"/>
      <c r="AQ1" s="68"/>
    </row>
    <row r="2" spans="1:43" ht="15.75" thickBot="1" x14ac:dyDescent="0.3">
      <c r="A2" s="7" t="s">
        <v>67</v>
      </c>
      <c r="B2" s="7" t="s">
        <v>62</v>
      </c>
      <c r="C2" s="7" t="s">
        <v>60</v>
      </c>
      <c r="D2" s="7" t="s">
        <v>76</v>
      </c>
      <c r="E2" s="7" t="s">
        <v>62</v>
      </c>
      <c r="F2" s="7" t="s">
        <v>60</v>
      </c>
      <c r="G2" s="7" t="s">
        <v>76</v>
      </c>
      <c r="H2" s="7" t="s">
        <v>62</v>
      </c>
      <c r="I2" s="7" t="s">
        <v>60</v>
      </c>
      <c r="J2" s="7" t="s">
        <v>76</v>
      </c>
      <c r="K2" s="7" t="s">
        <v>62</v>
      </c>
      <c r="L2" s="7" t="s">
        <v>60</v>
      </c>
      <c r="M2" s="24" t="s">
        <v>138</v>
      </c>
      <c r="N2" s="7" t="s">
        <v>76</v>
      </c>
      <c r="O2" s="7" t="s">
        <v>86</v>
      </c>
      <c r="P2" s="24" t="s">
        <v>136</v>
      </c>
      <c r="Q2" s="7" t="s">
        <v>87</v>
      </c>
      <c r="R2" s="24" t="s">
        <v>137</v>
      </c>
      <c r="S2" s="7" t="s">
        <v>92</v>
      </c>
      <c r="T2" s="7" t="s">
        <v>91</v>
      </c>
      <c r="U2" s="27" t="s">
        <v>135</v>
      </c>
      <c r="V2" s="7" t="s">
        <v>62</v>
      </c>
      <c r="W2" s="7" t="s">
        <v>60</v>
      </c>
      <c r="X2" s="7" t="s">
        <v>59</v>
      </c>
      <c r="Y2" s="7" t="s">
        <v>62</v>
      </c>
      <c r="Z2" s="7" t="s">
        <v>60</v>
      </c>
      <c r="AA2" s="7" t="s">
        <v>59</v>
      </c>
      <c r="AB2" s="7" t="s">
        <v>62</v>
      </c>
      <c r="AC2" s="7" t="s">
        <v>60</v>
      </c>
      <c r="AD2" s="7" t="s">
        <v>59</v>
      </c>
      <c r="AE2" s="7" t="s">
        <v>62</v>
      </c>
      <c r="AF2" s="7" t="s">
        <v>60</v>
      </c>
      <c r="AG2" s="7" t="s">
        <v>59</v>
      </c>
      <c r="AH2" s="7" t="s">
        <v>62</v>
      </c>
      <c r="AI2" s="7" t="s">
        <v>60</v>
      </c>
      <c r="AJ2" s="7" t="s">
        <v>59</v>
      </c>
      <c r="AL2" s="46" t="s">
        <v>89</v>
      </c>
      <c r="AM2" s="47" t="s">
        <v>139</v>
      </c>
      <c r="AN2" s="48" t="s">
        <v>88</v>
      </c>
      <c r="AO2" s="39" t="s">
        <v>140</v>
      </c>
      <c r="AP2" s="48" t="s">
        <v>90</v>
      </c>
      <c r="AQ2" s="41" t="s">
        <v>141</v>
      </c>
    </row>
    <row r="3" spans="1:43" s="11" customFormat="1" x14ac:dyDescent="0.25">
      <c r="A3" s="9" t="s">
        <v>68</v>
      </c>
      <c r="B3" s="10">
        <v>1671.693</v>
      </c>
      <c r="C3" s="10">
        <v>9.7510654179668403</v>
      </c>
      <c r="D3" s="10"/>
      <c r="E3" s="10">
        <v>915.44299999999998</v>
      </c>
      <c r="F3" s="10">
        <v>12.8801097354009</v>
      </c>
      <c r="G3" s="10"/>
      <c r="H3" s="10">
        <v>443.73899999999998</v>
      </c>
      <c r="I3" s="10">
        <v>18.8720768199486</v>
      </c>
      <c r="J3" s="10"/>
      <c r="K3" s="10">
        <v>3520.2964999999999</v>
      </c>
      <c r="L3" s="10">
        <v>4.9752911548115097</v>
      </c>
      <c r="M3" s="23">
        <f>L3/100</f>
        <v>4.9752911548115099E-2</v>
      </c>
      <c r="N3" s="10"/>
      <c r="O3" s="10">
        <f>K3-K$3</f>
        <v>0</v>
      </c>
      <c r="P3" s="23">
        <f>O3*SQRT(((M3/K3)^2))</f>
        <v>0</v>
      </c>
      <c r="Q3" s="10">
        <f>O3*AP3</f>
        <v>0</v>
      </c>
      <c r="R3" s="23" t="e">
        <f>Q3*SQRT(((P3/O3)^2)+((AQ3/AP3)^2))</f>
        <v>#DIV/0!</v>
      </c>
      <c r="S3" s="10">
        <f>Q3/7764.7</f>
        <v>0</v>
      </c>
      <c r="T3" s="10">
        <v>0</v>
      </c>
      <c r="U3" s="23"/>
      <c r="V3" s="10">
        <v>307.89850000000001</v>
      </c>
      <c r="W3" s="10">
        <v>27.0027513956353</v>
      </c>
      <c r="X3" s="10">
        <v>100</v>
      </c>
      <c r="Y3" s="10">
        <v>180.73099999999999</v>
      </c>
      <c r="Z3" s="10">
        <v>27.990107025048999</v>
      </c>
      <c r="AA3" s="10">
        <v>100</v>
      </c>
      <c r="AB3" s="10">
        <v>589923.51549999998</v>
      </c>
      <c r="AC3" s="10">
        <v>0.70817171263840095</v>
      </c>
      <c r="AD3" s="10">
        <v>100</v>
      </c>
      <c r="AE3" s="10">
        <v>168627.8665</v>
      </c>
      <c r="AF3" s="10">
        <v>1.1368796278355999</v>
      </c>
      <c r="AG3" s="10">
        <v>100</v>
      </c>
      <c r="AH3" s="10">
        <v>280106.255</v>
      </c>
      <c r="AI3" s="10">
        <v>0.850549265764867</v>
      </c>
      <c r="AJ3" s="10">
        <v>100</v>
      </c>
      <c r="AL3" s="42">
        <f>AVERAGE(AJ3,AG3,AD3)</f>
        <v>100</v>
      </c>
      <c r="AM3" s="43">
        <f>_xlfn.STDEV.P(AD3,AG3,AJ3)</f>
        <v>0</v>
      </c>
      <c r="AN3" s="44">
        <v>100</v>
      </c>
      <c r="AO3" s="43"/>
      <c r="AP3" s="44">
        <f>AN3/AL3</f>
        <v>1</v>
      </c>
      <c r="AQ3" s="45">
        <f>AP3*SQRT(((AO3/AN3)^2)+((AM3/AL3)^2))</f>
        <v>0</v>
      </c>
    </row>
    <row r="4" spans="1:43" s="11" customFormat="1" x14ac:dyDescent="0.25">
      <c r="A4" s="9" t="s">
        <v>53</v>
      </c>
      <c r="B4" s="10">
        <v>1659.713</v>
      </c>
      <c r="C4" s="10">
        <v>9.7930258902437597</v>
      </c>
      <c r="D4" s="10">
        <v>6.78130300000011E-3</v>
      </c>
      <c r="E4" s="10">
        <v>2359.0659999999998</v>
      </c>
      <c r="F4" s="10">
        <v>5.50777130726597</v>
      </c>
      <c r="G4" s="10">
        <v>0.12</v>
      </c>
      <c r="H4" s="10">
        <v>1493.4780000000001</v>
      </c>
      <c r="I4" s="10">
        <v>13.283157225156501</v>
      </c>
      <c r="J4" s="10">
        <v>8.4000000000000005E-2</v>
      </c>
      <c r="K4" s="10">
        <v>16945.236000000001</v>
      </c>
      <c r="L4" s="10">
        <v>2.2071963114152502</v>
      </c>
      <c r="M4" s="23">
        <f t="shared" ref="M4:M45" si="0">L4/100</f>
        <v>2.2071963114152503E-2</v>
      </c>
      <c r="N4" s="10">
        <v>1</v>
      </c>
      <c r="O4" s="10">
        <f t="shared" ref="O4:O44" si="1">K4-K$3</f>
        <v>13424.9395</v>
      </c>
      <c r="P4" s="23">
        <f>SQRT((M4^2)+(M$3^2))</f>
        <v>5.4429070938489053E-2</v>
      </c>
      <c r="Q4" s="10">
        <f t="shared" ref="Q4:Q44" si="2">O4*AP4</f>
        <v>14166.681111102929</v>
      </c>
      <c r="R4" s="23">
        <f t="shared" ref="R4:R44" si="3">Q4*SQRT(((P4/O4)^2)+((AQ4/AP4)^2))</f>
        <v>273.85287573643217</v>
      </c>
      <c r="S4" s="10">
        <f t="shared" ref="S4:S44" si="4">Q4/7764.7</f>
        <v>1.8244981919588561</v>
      </c>
      <c r="T4" s="10">
        <v>1.4542248949224219</v>
      </c>
      <c r="U4" s="23">
        <v>5.7901122997300835E-4</v>
      </c>
      <c r="V4" s="10">
        <v>349.44900000000001</v>
      </c>
      <c r="W4" s="10">
        <v>15.188778781313999</v>
      </c>
      <c r="X4" s="10">
        <v>113.49486925074299</v>
      </c>
      <c r="Y4" s="10">
        <v>77.097499999999997</v>
      </c>
      <c r="Z4" s="10">
        <v>51.795544142861999</v>
      </c>
      <c r="AA4" s="10">
        <v>42.658702712871602</v>
      </c>
      <c r="AB4" s="10">
        <v>574252.11899999995</v>
      </c>
      <c r="AC4" s="10">
        <v>0.82452773336139096</v>
      </c>
      <c r="AD4" s="10">
        <v>97.343486725271902</v>
      </c>
      <c r="AE4" s="10">
        <v>157790.18400000001</v>
      </c>
      <c r="AF4" s="10">
        <v>1.1460535856453899</v>
      </c>
      <c r="AG4" s="10">
        <v>93.573018075277602</v>
      </c>
      <c r="AH4" s="10">
        <v>261488.34650000001</v>
      </c>
      <c r="AI4" s="10">
        <v>1.41467829190484</v>
      </c>
      <c r="AJ4" s="10">
        <v>93.353269279902307</v>
      </c>
      <c r="AL4" s="31">
        <f t="shared" ref="AL4:AL44" si="5">AVERAGE(AJ4,AG4,AD4)</f>
        <v>94.756591360150608</v>
      </c>
      <c r="AM4" s="38">
        <f t="shared" ref="AM4:AM44" si="6">_xlfn.STDEV.P(AD4,AG4,AJ4)</f>
        <v>1.831409858702991</v>
      </c>
      <c r="AN4" s="28">
        <v>99.991989757148957</v>
      </c>
      <c r="AO4" s="38">
        <v>3.545199599908868E-2</v>
      </c>
      <c r="AP4" s="28">
        <f>AN4/AL4</f>
        <v>1.0552510207664569</v>
      </c>
      <c r="AQ4" s="40">
        <f t="shared" ref="AQ4:AQ44" si="7">AP4*SQRT(((AO4/AN4)^2)+((AM4/AL4)^2))</f>
        <v>2.0398815928611702E-2</v>
      </c>
    </row>
    <row r="5" spans="1:43" s="11" customFormat="1" x14ac:dyDescent="0.25">
      <c r="A5" s="9" t="s">
        <v>10</v>
      </c>
      <c r="B5" s="10">
        <v>1916.7945</v>
      </c>
      <c r="C5" s="10">
        <v>10.4415456138653</v>
      </c>
      <c r="D5" s="10">
        <v>3.5610891363085602E-2</v>
      </c>
      <c r="E5" s="10">
        <v>7087.6819999999998</v>
      </c>
      <c r="F5" s="10">
        <v>5.7822660042077496</v>
      </c>
      <c r="G5" s="10">
        <v>0.59611497207630204</v>
      </c>
      <c r="H5" s="10">
        <v>4850.8055000000004</v>
      </c>
      <c r="I5" s="10">
        <v>6.2368317888809299</v>
      </c>
      <c r="J5" s="10">
        <v>0.41693755360471801</v>
      </c>
      <c r="K5" s="10">
        <v>56466.389499999997</v>
      </c>
      <c r="L5" s="10">
        <v>1.77298434792452</v>
      </c>
      <c r="M5" s="23">
        <f t="shared" si="0"/>
        <v>1.7729843479245201E-2</v>
      </c>
      <c r="N5" s="10">
        <v>4.9490263202849301</v>
      </c>
      <c r="O5" s="10">
        <f t="shared" si="1"/>
        <v>52946.093000000001</v>
      </c>
      <c r="P5" s="23">
        <f t="shared" ref="P5:P45" si="8">SQRT((M5^2)+(M$3^2))</f>
        <v>5.2817606508749504E-2</v>
      </c>
      <c r="Q5" s="10">
        <f t="shared" si="2"/>
        <v>56447.156813933601</v>
      </c>
      <c r="R5" s="23">
        <f t="shared" si="3"/>
        <v>1183.9413194444264</v>
      </c>
      <c r="S5" s="10">
        <f t="shared" si="4"/>
        <v>7.2697150970331892</v>
      </c>
      <c r="T5" s="10">
        <v>7.2463302356859263</v>
      </c>
      <c r="U5" s="23">
        <v>1.5002385027468228E-3</v>
      </c>
      <c r="V5" s="10">
        <v>290.87700000000001</v>
      </c>
      <c r="W5" s="10">
        <v>29.980400224199201</v>
      </c>
      <c r="X5" s="10">
        <v>94.471717140551206</v>
      </c>
      <c r="Y5" s="10">
        <v>88.611500000000007</v>
      </c>
      <c r="Z5" s="10">
        <v>43.883266817440997</v>
      </c>
      <c r="AA5" s="10">
        <v>49.029496876573504</v>
      </c>
      <c r="AB5" s="10">
        <v>569157.10900000005</v>
      </c>
      <c r="AC5" s="10">
        <v>1.0534794981225399</v>
      </c>
      <c r="AD5" s="10">
        <v>96.479813746295704</v>
      </c>
      <c r="AE5" s="10">
        <v>156661.98449999999</v>
      </c>
      <c r="AF5" s="10">
        <v>1.3923988069809901</v>
      </c>
      <c r="AG5" s="10">
        <v>92.903971183197001</v>
      </c>
      <c r="AH5" s="10">
        <v>257408.61749999999</v>
      </c>
      <c r="AI5" s="10">
        <v>0.93105550950684501</v>
      </c>
      <c r="AJ5" s="10">
        <v>91.896775921694399</v>
      </c>
      <c r="AL5" s="31">
        <f t="shared" si="5"/>
        <v>93.760186950395692</v>
      </c>
      <c r="AM5" s="38">
        <f t="shared" si="6"/>
        <v>1.9665346857575488</v>
      </c>
      <c r="AN5" s="28">
        <v>99.960085358757553</v>
      </c>
      <c r="AO5" s="38">
        <v>1.001923260108536E-2</v>
      </c>
      <c r="AP5" s="28">
        <f t="shared" ref="AP5:AP44" si="9">AN5/AL5</f>
        <v>1.066125064486507</v>
      </c>
      <c r="AQ5" s="40">
        <f t="shared" si="7"/>
        <v>2.2361259368190292E-2</v>
      </c>
    </row>
    <row r="6" spans="1:43" s="11" customFormat="1" x14ac:dyDescent="0.25">
      <c r="A6" s="9" t="s">
        <v>85</v>
      </c>
      <c r="B6" s="10">
        <v>2257.7429999999999</v>
      </c>
      <c r="C6" s="10">
        <v>9.4878707084342402</v>
      </c>
      <c r="D6" s="10">
        <v>7.0786692660849804E-2</v>
      </c>
      <c r="E6" s="10">
        <v>13657.727500000001</v>
      </c>
      <c r="F6" s="10">
        <v>3.6241738412079898</v>
      </c>
      <c r="G6" s="10">
        <v>1.1982764790565199</v>
      </c>
      <c r="H6" s="10">
        <v>9686.4364999999998</v>
      </c>
      <c r="I6" s="10">
        <v>4.1258377833684401</v>
      </c>
      <c r="J6" s="10">
        <v>0.85483431197267301</v>
      </c>
      <c r="K6" s="10">
        <v>114732.53200000001</v>
      </c>
      <c r="L6" s="10">
        <v>1.4114634783865401</v>
      </c>
      <c r="M6" s="23">
        <f t="shared" si="0"/>
        <v>1.4114634783865401E-2</v>
      </c>
      <c r="N6" s="10">
        <v>10.0790950421587</v>
      </c>
      <c r="O6" s="10">
        <f t="shared" si="1"/>
        <v>111212.23550000001</v>
      </c>
      <c r="P6" s="23">
        <f t="shared" si="8"/>
        <v>5.1716294555937278E-2</v>
      </c>
      <c r="Q6" s="10">
        <f t="shared" si="2"/>
        <v>117071.24785368476</v>
      </c>
      <c r="R6" s="23">
        <f t="shared" si="3"/>
        <v>2239.3323553840023</v>
      </c>
      <c r="S6" s="10">
        <f t="shared" si="4"/>
        <v>15.077369100375387</v>
      </c>
      <c r="T6" s="10">
        <v>14.702252783625221</v>
      </c>
      <c r="U6" s="23">
        <v>5.7606569502205267E-3</v>
      </c>
      <c r="V6" s="10">
        <v>313.90249999999997</v>
      </c>
      <c r="W6" s="10">
        <v>20.261509290837001</v>
      </c>
      <c r="X6" s="10">
        <v>101.94999326076601</v>
      </c>
      <c r="Y6" s="10">
        <v>111.642</v>
      </c>
      <c r="Z6" s="10">
        <v>44.346439360424398</v>
      </c>
      <c r="AA6" s="10">
        <v>61.772468475247699</v>
      </c>
      <c r="AB6" s="10">
        <v>575041.01749999996</v>
      </c>
      <c r="AC6" s="10">
        <v>0.70581794993558</v>
      </c>
      <c r="AD6" s="10">
        <v>97.477215671359303</v>
      </c>
      <c r="AE6" s="10">
        <v>158204.734</v>
      </c>
      <c r="AF6" s="10">
        <v>1.32361100549233</v>
      </c>
      <c r="AG6" s="10">
        <v>93.818855260201005</v>
      </c>
      <c r="AH6" s="10">
        <v>261784.9835</v>
      </c>
      <c r="AI6" s="10">
        <v>1.2268104774044599</v>
      </c>
      <c r="AJ6" s="10">
        <v>93.459170877851307</v>
      </c>
      <c r="AL6" s="31">
        <f t="shared" si="5"/>
        <v>94.918413936470543</v>
      </c>
      <c r="AM6" s="38">
        <f t="shared" si="6"/>
        <v>1.8152948250130772</v>
      </c>
      <c r="AN6" s="28">
        <v>99.919016229425466</v>
      </c>
      <c r="AO6" s="38">
        <v>3.4705001915985377E-2</v>
      </c>
      <c r="AP6" s="28">
        <f t="shared" si="9"/>
        <v>1.0526831632090046</v>
      </c>
      <c r="AQ6" s="40">
        <f t="shared" si="7"/>
        <v>2.0135665330837098E-2</v>
      </c>
    </row>
    <row r="7" spans="1:43" s="11" customFormat="1" x14ac:dyDescent="0.25">
      <c r="A7" s="9" t="s">
        <v>9</v>
      </c>
      <c r="B7" s="10">
        <v>2952.1435000000001</v>
      </c>
      <c r="C7" s="10">
        <v>7.8552597676398097</v>
      </c>
      <c r="D7" s="10">
        <v>0.139745964607567</v>
      </c>
      <c r="E7" s="10">
        <v>26852.2225</v>
      </c>
      <c r="F7" s="10">
        <v>2.7985907287283398</v>
      </c>
      <c r="G7" s="10">
        <v>2.4015323261498298</v>
      </c>
      <c r="H7" s="10">
        <v>19042.772499999999</v>
      </c>
      <c r="I7" s="10">
        <v>2.8724354605622602</v>
      </c>
      <c r="J7" s="10">
        <v>1.7047728031652201</v>
      </c>
      <c r="K7" s="10">
        <v>227954.80600000001</v>
      </c>
      <c r="L7" s="10">
        <v>1.0685988771141699</v>
      </c>
      <c r="M7" s="23">
        <f t="shared" si="0"/>
        <v>1.06859887711417E-2</v>
      </c>
      <c r="N7" s="10">
        <v>20.0804891285451</v>
      </c>
      <c r="O7" s="10">
        <f t="shared" si="1"/>
        <v>224434.50950000001</v>
      </c>
      <c r="P7" s="23">
        <f t="shared" si="8"/>
        <v>5.0887548216941351E-2</v>
      </c>
      <c r="Q7" s="10">
        <f t="shared" si="2"/>
        <v>232086.77149503841</v>
      </c>
      <c r="R7" s="23">
        <f t="shared" si="3"/>
        <v>3230.9056463362367</v>
      </c>
      <c r="S7" s="10">
        <f t="shared" si="4"/>
        <v>29.889985639501646</v>
      </c>
      <c r="T7" s="10">
        <v>29.442379706217881</v>
      </c>
      <c r="U7" s="23">
        <v>7.4073870273560025E-3</v>
      </c>
      <c r="V7" s="10">
        <v>291.87349999999998</v>
      </c>
      <c r="W7" s="10">
        <v>22.953446060862898</v>
      </c>
      <c r="X7" s="10">
        <v>94.795362757532104</v>
      </c>
      <c r="Y7" s="10">
        <v>94.617999999999995</v>
      </c>
      <c r="Z7" s="10">
        <v>38.458529566657099</v>
      </c>
      <c r="AA7" s="10">
        <v>52.352944431226497</v>
      </c>
      <c r="AB7" s="10">
        <v>580501.80449999997</v>
      </c>
      <c r="AC7" s="10">
        <v>0.93965502920591004</v>
      </c>
      <c r="AD7" s="10">
        <v>98.402892789921296</v>
      </c>
      <c r="AE7" s="10">
        <v>161829.75049999999</v>
      </c>
      <c r="AF7" s="10">
        <v>1.2922929423746099</v>
      </c>
      <c r="AG7" s="10">
        <v>95.968569050240603</v>
      </c>
      <c r="AH7" s="10">
        <v>266847.66200000001</v>
      </c>
      <c r="AI7" s="10">
        <v>0.81279486869365103</v>
      </c>
      <c r="AJ7" s="10">
        <v>95.266584460957503</v>
      </c>
      <c r="AL7" s="31">
        <f t="shared" si="5"/>
        <v>96.546015433706472</v>
      </c>
      <c r="AM7" s="38">
        <f t="shared" si="6"/>
        <v>1.3439223013044737</v>
      </c>
      <c r="AN7" s="28">
        <v>99.837823838401661</v>
      </c>
      <c r="AO7" s="38">
        <v>1.7411525576596004E-2</v>
      </c>
      <c r="AP7" s="28">
        <f t="shared" si="9"/>
        <v>1.0340957458462439</v>
      </c>
      <c r="AQ7" s="40">
        <f t="shared" si="7"/>
        <v>1.4395761387611816E-2</v>
      </c>
    </row>
    <row r="8" spans="1:43" s="11" customFormat="1" x14ac:dyDescent="0.25">
      <c r="A8" s="9" t="s">
        <v>84</v>
      </c>
      <c r="B8" s="10">
        <v>4999.0690000000004</v>
      </c>
      <c r="C8" s="10">
        <v>5.4396721932069196</v>
      </c>
      <c r="D8" s="10">
        <v>0.34301867198025299</v>
      </c>
      <c r="E8" s="10">
        <v>65023.173000000003</v>
      </c>
      <c r="F8" s="10">
        <v>1.4566005191954401</v>
      </c>
      <c r="G8" s="10">
        <v>5.96403284612947</v>
      </c>
      <c r="H8" s="10">
        <v>46809.718500000003</v>
      </c>
      <c r="I8" s="10">
        <v>1.57295124378325</v>
      </c>
      <c r="J8" s="10">
        <v>4.2417172866655104</v>
      </c>
      <c r="K8" s="10">
        <v>563366.36100000003</v>
      </c>
      <c r="L8" s="10">
        <v>0.97829346167601305</v>
      </c>
      <c r="M8" s="23">
        <f t="shared" si="0"/>
        <v>9.7829346167601309E-3</v>
      </c>
      <c r="N8" s="10">
        <v>50.015666151094997</v>
      </c>
      <c r="O8" s="10">
        <f t="shared" si="1"/>
        <v>559846.06449999998</v>
      </c>
      <c r="P8" s="23">
        <f t="shared" si="8"/>
        <v>5.0705601438404892E-2</v>
      </c>
      <c r="Q8" s="10">
        <f t="shared" si="2"/>
        <v>565655.69299387641</v>
      </c>
      <c r="R8" s="23">
        <f t="shared" si="3"/>
        <v>3466.7853011587908</v>
      </c>
      <c r="S8" s="10">
        <f t="shared" si="4"/>
        <v>72.849652014099249</v>
      </c>
      <c r="T8" s="10">
        <v>73.115162866797675</v>
      </c>
      <c r="U8" s="23">
        <v>1.4232300418801082E-2</v>
      </c>
      <c r="V8" s="10">
        <v>291.37349999999998</v>
      </c>
      <c r="W8" s="10">
        <v>26.0286702943561</v>
      </c>
      <c r="X8" s="10">
        <v>94.632971579919996</v>
      </c>
      <c r="Y8" s="10">
        <v>87.611500000000007</v>
      </c>
      <c r="Z8" s="10">
        <v>48.329665649581599</v>
      </c>
      <c r="AA8" s="10">
        <v>48.476188368348502</v>
      </c>
      <c r="AB8" s="10">
        <v>586414.61300000001</v>
      </c>
      <c r="AC8" s="10">
        <v>0.63920274894221096</v>
      </c>
      <c r="AD8" s="10">
        <v>99.405193655142497</v>
      </c>
      <c r="AE8" s="10">
        <v>165813.72349999999</v>
      </c>
      <c r="AF8" s="10">
        <v>1.0322477877499201</v>
      </c>
      <c r="AG8" s="10">
        <v>98.331151868069199</v>
      </c>
      <c r="AH8" s="10">
        <v>274466.79100000003</v>
      </c>
      <c r="AI8" s="10">
        <v>0.79960525350344502</v>
      </c>
      <c r="AJ8" s="10">
        <v>97.9866697371681</v>
      </c>
      <c r="AL8" s="31">
        <f t="shared" si="5"/>
        <v>98.574338420126594</v>
      </c>
      <c r="AM8" s="38">
        <f t="shared" si="6"/>
        <v>0.60410115090798799</v>
      </c>
      <c r="AN8" s="28">
        <v>99.597262973078557</v>
      </c>
      <c r="AO8" s="38">
        <v>7.0529238908805031E-3</v>
      </c>
      <c r="AP8" s="28">
        <f t="shared" si="9"/>
        <v>1.0103771891279882</v>
      </c>
      <c r="AQ8" s="40">
        <f t="shared" si="7"/>
        <v>6.192390231190492E-3</v>
      </c>
    </row>
    <row r="9" spans="1:43" s="14" customFormat="1" x14ac:dyDescent="0.25">
      <c r="A9" s="12" t="s">
        <v>73</v>
      </c>
      <c r="B9" s="13">
        <v>1528.92</v>
      </c>
      <c r="C9" s="13">
        <v>11.354054600273701</v>
      </c>
      <c r="D9" s="13" t="s">
        <v>13</v>
      </c>
      <c r="E9" s="13">
        <v>598.97900000000004</v>
      </c>
      <c r="F9" s="13">
        <v>18.361973020175</v>
      </c>
      <c r="G9" s="13" t="s">
        <v>13</v>
      </c>
      <c r="H9" s="13">
        <v>185.68199999999999</v>
      </c>
      <c r="I9" s="13">
        <v>26.015186297133798</v>
      </c>
      <c r="J9" s="13" t="s">
        <v>13</v>
      </c>
      <c r="K9" s="13">
        <v>905.95399999999995</v>
      </c>
      <c r="L9" s="13">
        <v>12.8605683757921</v>
      </c>
      <c r="M9" s="13">
        <f t="shared" si="0"/>
        <v>0.128605683757921</v>
      </c>
      <c r="N9" s="13" t="s">
        <v>13</v>
      </c>
      <c r="O9" s="13">
        <f t="shared" si="1"/>
        <v>-2614.3424999999997</v>
      </c>
      <c r="P9" s="13">
        <f t="shared" si="8"/>
        <v>0.13789406840889476</v>
      </c>
      <c r="Q9" s="13">
        <f t="shared" si="2"/>
        <v>-2637.5774674212566</v>
      </c>
      <c r="R9" s="13">
        <f t="shared" si="3"/>
        <v>-5.8625293699696135</v>
      </c>
      <c r="S9" s="13">
        <f t="shared" si="4"/>
        <v>-0.33968826450748346</v>
      </c>
      <c r="T9" s="13"/>
      <c r="U9" s="13"/>
      <c r="V9" s="13">
        <v>302.8845</v>
      </c>
      <c r="W9" s="13">
        <v>20.6279108214395</v>
      </c>
      <c r="X9" s="13">
        <v>98.371541270905794</v>
      </c>
      <c r="Y9" s="13">
        <v>81.602500000000006</v>
      </c>
      <c r="Z9" s="13">
        <v>42.927949101050601</v>
      </c>
      <c r="AA9" s="13">
        <v>45.151357542424897</v>
      </c>
      <c r="AB9" s="13">
        <v>586213.77650000004</v>
      </c>
      <c r="AC9" s="13">
        <v>0.90405978839037204</v>
      </c>
      <c r="AD9" s="13">
        <v>99.371149157046901</v>
      </c>
      <c r="AE9" s="13">
        <v>167197.07</v>
      </c>
      <c r="AF9" s="13">
        <v>1.4671973957105799</v>
      </c>
      <c r="AG9" s="13">
        <v>99.151506491959296</v>
      </c>
      <c r="AH9" s="13">
        <v>276841.84649999999</v>
      </c>
      <c r="AI9" s="13">
        <v>1.1820450219768399</v>
      </c>
      <c r="AJ9" s="13">
        <v>98.8345820767194</v>
      </c>
      <c r="AL9" s="32">
        <f t="shared" si="5"/>
        <v>99.119079241908537</v>
      </c>
      <c r="AM9" s="29">
        <f t="shared" si="6"/>
        <v>0.22024940837179072</v>
      </c>
      <c r="AN9" s="29">
        <v>100</v>
      </c>
      <c r="AO9" s="29"/>
      <c r="AP9" s="29">
        <f t="shared" si="9"/>
        <v>1.0088874994080756</v>
      </c>
      <c r="AQ9" s="33">
        <f t="shared" si="7"/>
        <v>2.2418173832709771E-3</v>
      </c>
    </row>
    <row r="10" spans="1:43" s="14" customFormat="1" x14ac:dyDescent="0.25">
      <c r="A10" s="12" t="s">
        <v>45</v>
      </c>
      <c r="B10" s="13">
        <v>1559.3765000000001</v>
      </c>
      <c r="C10" s="13">
        <v>10.758753182042099</v>
      </c>
      <c r="D10" s="13" t="s">
        <v>13</v>
      </c>
      <c r="E10" s="13">
        <v>590.48800000000006</v>
      </c>
      <c r="F10" s="13">
        <v>16.980987825062499</v>
      </c>
      <c r="G10" s="13" t="s">
        <v>13</v>
      </c>
      <c r="H10" s="13">
        <v>202.65049999999999</v>
      </c>
      <c r="I10" s="13">
        <v>23.056097101890501</v>
      </c>
      <c r="J10" s="13" t="s">
        <v>13</v>
      </c>
      <c r="K10" s="13">
        <v>1056.2104999999999</v>
      </c>
      <c r="L10" s="13">
        <v>14.9379258788454</v>
      </c>
      <c r="M10" s="13">
        <f t="shared" si="0"/>
        <v>0.14937925878845401</v>
      </c>
      <c r="N10" s="13" t="s">
        <v>13</v>
      </c>
      <c r="O10" s="13">
        <f t="shared" si="1"/>
        <v>-2464.0860000000002</v>
      </c>
      <c r="P10" s="13">
        <f t="shared" si="8"/>
        <v>0.15744686457247245</v>
      </c>
      <c r="Q10" s="13">
        <f t="shared" si="2"/>
        <v>-2483.7034020465126</v>
      </c>
      <c r="R10" s="13">
        <f t="shared" si="3"/>
        <v>-6.817148806329052</v>
      </c>
      <c r="S10" s="13">
        <f t="shared" si="4"/>
        <v>-0.31987113501442588</v>
      </c>
      <c r="T10" s="13"/>
      <c r="U10" s="13"/>
      <c r="V10" s="13">
        <v>313.90249999999997</v>
      </c>
      <c r="W10" s="13">
        <v>26.411829237571901</v>
      </c>
      <c r="X10" s="13">
        <v>101.94999326076601</v>
      </c>
      <c r="Y10" s="13">
        <v>68.585999999999999</v>
      </c>
      <c r="Z10" s="13">
        <v>42.961245388851196</v>
      </c>
      <c r="AA10" s="13">
        <v>37.949217345115102</v>
      </c>
      <c r="AB10" s="13">
        <v>526589.85149999999</v>
      </c>
      <c r="AC10" s="13">
        <v>0.93689277345718103</v>
      </c>
      <c r="AD10" s="13">
        <v>89.264088930864105</v>
      </c>
      <c r="AE10" s="13">
        <v>149733.04500000001</v>
      </c>
      <c r="AF10" s="13">
        <v>1.11807023731833</v>
      </c>
      <c r="AG10" s="13">
        <v>88.794959046700598</v>
      </c>
      <c r="AH10" s="13">
        <v>248478.91699999999</v>
      </c>
      <c r="AI10" s="13">
        <v>1.1157405147355699</v>
      </c>
      <c r="AJ10" s="13">
        <v>88.708806948991594</v>
      </c>
      <c r="AL10" s="32">
        <f t="shared" si="5"/>
        <v>88.922618308852108</v>
      </c>
      <c r="AM10" s="29">
        <f t="shared" si="6"/>
        <v>0.24400435140637042</v>
      </c>
      <c r="AN10" s="29">
        <v>89.630560626771739</v>
      </c>
      <c r="AO10" s="29"/>
      <c r="AP10" s="29">
        <f t="shared" si="9"/>
        <v>1.0079613301023229</v>
      </c>
      <c r="AQ10" s="33">
        <f t="shared" si="7"/>
        <v>2.7658536744844826E-3</v>
      </c>
    </row>
    <row r="11" spans="1:43" s="14" customFormat="1" x14ac:dyDescent="0.25">
      <c r="A11" s="12" t="s">
        <v>58</v>
      </c>
      <c r="B11" s="13">
        <v>4947.6270000000004</v>
      </c>
      <c r="C11" s="13">
        <v>7.0477301039033904</v>
      </c>
      <c r="D11" s="13">
        <v>0.33771552423740497</v>
      </c>
      <c r="E11" s="13">
        <v>63504.714999999997</v>
      </c>
      <c r="F11" s="13">
        <v>1.5814664209033999</v>
      </c>
      <c r="G11" s="13">
        <v>5.8227685494921104</v>
      </c>
      <c r="H11" s="13">
        <v>46259.264499999997</v>
      </c>
      <c r="I11" s="13">
        <v>2.0807456063558201</v>
      </c>
      <c r="J11" s="13">
        <v>4.1913598851290201</v>
      </c>
      <c r="K11" s="13">
        <v>556806.603</v>
      </c>
      <c r="L11" s="13">
        <v>0.58854800597508405</v>
      </c>
      <c r="M11" s="13">
        <f t="shared" si="0"/>
        <v>5.8854800597508408E-3</v>
      </c>
      <c r="N11" s="13">
        <v>49.429628868769903</v>
      </c>
      <c r="O11" s="13">
        <f t="shared" si="1"/>
        <v>553286.30649999995</v>
      </c>
      <c r="P11" s="13">
        <f t="shared" si="8"/>
        <v>5.0099811207711044E-2</v>
      </c>
      <c r="Q11" s="13">
        <f t="shared" si="2"/>
        <v>562151.55862756213</v>
      </c>
      <c r="R11" s="13">
        <f t="shared" si="3"/>
        <v>1689.2431552553448</v>
      </c>
      <c r="S11" s="13">
        <f t="shared" si="4"/>
        <v>72.398361640187275</v>
      </c>
      <c r="T11" s="13"/>
      <c r="U11" s="13"/>
      <c r="V11" s="13">
        <v>299.88150000000002</v>
      </c>
      <c r="W11" s="13">
        <v>20.281544017105698</v>
      </c>
      <c r="X11" s="13">
        <v>97.396219858167498</v>
      </c>
      <c r="Y11" s="13">
        <v>76.096500000000006</v>
      </c>
      <c r="Z11" s="13">
        <v>42.132058153918699</v>
      </c>
      <c r="AA11" s="13">
        <v>42.104840896138498</v>
      </c>
      <c r="AB11" s="13">
        <v>518846.38750000001</v>
      </c>
      <c r="AC11" s="13">
        <v>0.71174190488255296</v>
      </c>
      <c r="AD11" s="13">
        <v>87.951467244061703</v>
      </c>
      <c r="AE11" s="13">
        <v>147305.40599999999</v>
      </c>
      <c r="AF11" s="13">
        <v>1.05813412809507</v>
      </c>
      <c r="AG11" s="13">
        <v>87.355316210443803</v>
      </c>
      <c r="AH11" s="13">
        <v>244927.48300000001</v>
      </c>
      <c r="AI11" s="13">
        <v>0.95451225345323099</v>
      </c>
      <c r="AJ11" s="13">
        <v>87.440918804187305</v>
      </c>
      <c r="AL11" s="32">
        <f t="shared" si="5"/>
        <v>87.58256741956427</v>
      </c>
      <c r="AM11" s="29">
        <f t="shared" si="6"/>
        <v>0.263182144023971</v>
      </c>
      <c r="AN11" s="29">
        <v>88.985894292165369</v>
      </c>
      <c r="AO11" s="29"/>
      <c r="AP11" s="29">
        <f t="shared" si="9"/>
        <v>1.016022901747998</v>
      </c>
      <c r="AQ11" s="33">
        <f t="shared" si="7"/>
        <v>3.0531085527388032E-3</v>
      </c>
    </row>
    <row r="12" spans="1:43" x14ac:dyDescent="0.25">
      <c r="A12" s="6" t="s">
        <v>25</v>
      </c>
      <c r="B12" s="4">
        <v>1523.9290000000001</v>
      </c>
      <c r="C12" s="4">
        <v>14.198163537039299</v>
      </c>
      <c r="D12" s="4" t="s">
        <v>13</v>
      </c>
      <c r="E12" s="1">
        <v>993.31150000000002</v>
      </c>
      <c r="F12" s="1">
        <v>11.6187092962878</v>
      </c>
      <c r="G12" s="1">
        <v>7.2442167532500799E-3</v>
      </c>
      <c r="H12" s="4">
        <v>511.62599999999998</v>
      </c>
      <c r="I12" s="4">
        <v>16.139057931538701</v>
      </c>
      <c r="J12" s="4">
        <v>6.2105333381312798E-3</v>
      </c>
      <c r="K12" s="8">
        <v>4590.6764999999996</v>
      </c>
      <c r="L12" s="8">
        <v>5.6983149142434799</v>
      </c>
      <c r="M12" s="23">
        <f t="shared" si="0"/>
        <v>5.6983149142434797E-2</v>
      </c>
      <c r="N12" s="8">
        <v>9.5625873127503397E-2</v>
      </c>
      <c r="O12" s="8">
        <f t="shared" si="1"/>
        <v>1070.3799999999997</v>
      </c>
      <c r="P12" s="23">
        <f t="shared" si="8"/>
        <v>7.5646754680577882E-2</v>
      </c>
      <c r="Q12" s="8">
        <f t="shared" si="2"/>
        <v>1068.4947908679203</v>
      </c>
      <c r="R12" s="23">
        <f t="shared" si="3"/>
        <v>0.91070947582847794</v>
      </c>
      <c r="S12" s="8">
        <f t="shared" si="4"/>
        <v>0.13760928186123358</v>
      </c>
      <c r="T12" s="8"/>
      <c r="U12" s="23">
        <f>S12*SQRT(((R12/Q12)^2)+((V$54/U$54)^2))</f>
        <v>1.4964466012740385E-4</v>
      </c>
      <c r="V12" s="4">
        <v>313.40499999999997</v>
      </c>
      <c r="W12" s="4">
        <v>22.760319508852302</v>
      </c>
      <c r="X12" s="4">
        <v>101.788414039042</v>
      </c>
      <c r="Y12" s="1">
        <v>154.69499999999999</v>
      </c>
      <c r="Z12" s="1">
        <v>39.426747583784902</v>
      </c>
      <c r="AA12" s="1">
        <v>85.594059679855704</v>
      </c>
      <c r="AB12" s="4">
        <v>526436.29399999999</v>
      </c>
      <c r="AC12" s="4">
        <v>0.94747181723028095</v>
      </c>
      <c r="AD12" s="4">
        <v>89.238058861547401</v>
      </c>
      <c r="AE12" s="1">
        <v>150557.45300000001</v>
      </c>
      <c r="AF12" s="1">
        <v>1.29922786129989</v>
      </c>
      <c r="AG12" s="1">
        <v>89.283850958287502</v>
      </c>
      <c r="AH12" s="4">
        <v>250462.35</v>
      </c>
      <c r="AI12" s="4">
        <v>0.94567384540844002</v>
      </c>
      <c r="AJ12" s="4">
        <v>89.416907166175207</v>
      </c>
      <c r="AL12" s="34">
        <f t="shared" si="5"/>
        <v>89.312938995336708</v>
      </c>
      <c r="AM12" s="38">
        <f t="shared" si="6"/>
        <v>7.5856287111844625E-2</v>
      </c>
      <c r="AN12" s="17">
        <v>89.155636384855526</v>
      </c>
      <c r="AO12" s="38">
        <v>9.2132225812083864E-4</v>
      </c>
      <c r="AP12" s="17">
        <f t="shared" si="9"/>
        <v>0.99823874779790422</v>
      </c>
      <c r="AQ12" s="40">
        <f t="shared" si="7"/>
        <v>8.4789830671765055E-4</v>
      </c>
    </row>
    <row r="13" spans="1:43" x14ac:dyDescent="0.25">
      <c r="A13" s="6" t="s">
        <v>50</v>
      </c>
      <c r="B13" s="4">
        <v>1620.2745</v>
      </c>
      <c r="C13" s="4">
        <v>8.2747394723278997</v>
      </c>
      <c r="D13" s="4" t="s">
        <v>13</v>
      </c>
      <c r="E13" s="1">
        <v>2400.0194999999999</v>
      </c>
      <c r="F13" s="1">
        <v>7.9745402178806701</v>
      </c>
      <c r="G13" s="1">
        <v>0.13811225274381</v>
      </c>
      <c r="H13" s="4">
        <v>1534.4090000000001</v>
      </c>
      <c r="I13" s="4">
        <v>14.308734284383499</v>
      </c>
      <c r="J13" s="4">
        <v>9.9778196059623195E-2</v>
      </c>
      <c r="K13" s="8">
        <v>16880.364000000001</v>
      </c>
      <c r="L13" s="8">
        <v>3.3633215235449199</v>
      </c>
      <c r="M13" s="23">
        <f t="shared" si="0"/>
        <v>3.3633215235449196E-2</v>
      </c>
      <c r="N13" s="8">
        <v>1.1935650140416301</v>
      </c>
      <c r="O13" s="8">
        <f t="shared" si="1"/>
        <v>13360.067500000001</v>
      </c>
      <c r="P13" s="23">
        <f t="shared" si="8"/>
        <v>6.0054520017968807E-2</v>
      </c>
      <c r="Q13" s="8">
        <f t="shared" si="2"/>
        <v>13425.839209817543</v>
      </c>
      <c r="R13" s="23">
        <f t="shared" si="3"/>
        <v>29.160358168153067</v>
      </c>
      <c r="S13" s="15">
        <f t="shared" si="4"/>
        <v>1.7290866626936705</v>
      </c>
      <c r="T13" s="8"/>
      <c r="U13" s="23">
        <f t="shared" ref="U13:U44" si="10">S13*SQRT(((R13/Q13)^2)+((V$54/U$54)^2))</f>
        <v>3.9328669517195445E-3</v>
      </c>
      <c r="V13" s="4">
        <v>295.3775</v>
      </c>
      <c r="W13" s="4">
        <v>20.997965682011898</v>
      </c>
      <c r="X13" s="4">
        <v>95.9334001302377</v>
      </c>
      <c r="Y13" s="1">
        <v>216.77250000000001</v>
      </c>
      <c r="Z13" s="1">
        <v>26.354978676192001</v>
      </c>
      <c r="AA13" s="1">
        <v>119.942068599189</v>
      </c>
      <c r="AB13" s="4">
        <v>524183.658</v>
      </c>
      <c r="AC13" s="4">
        <v>0.95049004387135105</v>
      </c>
      <c r="AD13" s="4">
        <v>88.856206648368499</v>
      </c>
      <c r="AE13" s="1">
        <v>149474.038</v>
      </c>
      <c r="AF13" s="1">
        <v>1.40892834929336</v>
      </c>
      <c r="AG13" s="1">
        <v>88.641362250764203</v>
      </c>
      <c r="AH13" s="4">
        <v>247572.74900000001</v>
      </c>
      <c r="AI13" s="4">
        <v>1.3600479913965999</v>
      </c>
      <c r="AJ13" s="4">
        <v>88.385298286180699</v>
      </c>
      <c r="AL13" s="34">
        <f t="shared" si="5"/>
        <v>88.627622395104481</v>
      </c>
      <c r="AM13" s="38">
        <f t="shared" si="6"/>
        <v>0.19249287280271221</v>
      </c>
      <c r="AN13" s="17">
        <v>89.063936827047996</v>
      </c>
      <c r="AO13" s="38">
        <v>9.2141799121726626E-4</v>
      </c>
      <c r="AP13" s="17">
        <f t="shared" si="9"/>
        <v>1.0049230072989932</v>
      </c>
      <c r="AQ13" s="40">
        <f t="shared" si="7"/>
        <v>2.1826458375186829E-3</v>
      </c>
    </row>
    <row r="14" spans="1:43" x14ac:dyDescent="0.25">
      <c r="A14" s="6" t="s">
        <v>82</v>
      </c>
      <c r="B14" s="4">
        <v>1798.4960000000001</v>
      </c>
      <c r="C14" s="4">
        <v>10.0689400750567</v>
      </c>
      <c r="D14" s="4">
        <v>1.30721014586606E-2</v>
      </c>
      <c r="E14" s="1">
        <v>4900.2039999999997</v>
      </c>
      <c r="F14" s="1">
        <v>4.5638813097813697</v>
      </c>
      <c r="G14" s="1">
        <v>0.37070795499974402</v>
      </c>
      <c r="H14" s="4">
        <v>3319.08</v>
      </c>
      <c r="I14" s="4">
        <v>5.99706046921587</v>
      </c>
      <c r="J14" s="4">
        <v>0.26304596077298598</v>
      </c>
      <c r="K14" s="8">
        <v>38420.837</v>
      </c>
      <c r="L14" s="8">
        <v>1.8388117926393099</v>
      </c>
      <c r="M14" s="23">
        <f t="shared" si="0"/>
        <v>1.83881179263931E-2</v>
      </c>
      <c r="N14" s="8">
        <v>3.1179531175230202</v>
      </c>
      <c r="O14" s="8">
        <f t="shared" si="1"/>
        <v>34900.540500000003</v>
      </c>
      <c r="P14" s="23">
        <f t="shared" si="8"/>
        <v>5.3042201013810727E-2</v>
      </c>
      <c r="Q14" s="8">
        <f t="shared" si="2"/>
        <v>35159.631301817753</v>
      </c>
      <c r="R14" s="23">
        <f t="shared" si="3"/>
        <v>223.81312176189209</v>
      </c>
      <c r="S14" s="15">
        <f t="shared" si="4"/>
        <v>4.5281377647324117</v>
      </c>
      <c r="T14" s="8"/>
      <c r="U14" s="23">
        <f t="shared" si="10"/>
        <v>2.8986208404470973E-2</v>
      </c>
      <c r="V14" s="4">
        <v>318.91000000000003</v>
      </c>
      <c r="W14" s="4">
        <v>24.665716098937899</v>
      </c>
      <c r="X14" s="4">
        <v>103.576340904551</v>
      </c>
      <c r="Y14" s="1">
        <v>135.172</v>
      </c>
      <c r="Z14" s="1">
        <v>32.379374100846</v>
      </c>
      <c r="AA14" s="1">
        <v>74.7918176737804</v>
      </c>
      <c r="AB14" s="4">
        <v>525457.35849999997</v>
      </c>
      <c r="AC14" s="4">
        <v>0.80147455943637502</v>
      </c>
      <c r="AD14" s="4">
        <v>89.072116078410502</v>
      </c>
      <c r="AE14" s="1">
        <v>149190.91800000001</v>
      </c>
      <c r="AF14" s="1">
        <v>1.17923508344501</v>
      </c>
      <c r="AG14" s="1">
        <v>88.473465920296206</v>
      </c>
      <c r="AH14" s="4">
        <v>245645.7015</v>
      </c>
      <c r="AI14" s="4">
        <v>1.07201805883678</v>
      </c>
      <c r="AJ14" s="4">
        <v>87.697328108577906</v>
      </c>
      <c r="AL14" s="34">
        <f t="shared" si="5"/>
        <v>88.414303369094867</v>
      </c>
      <c r="AM14" s="38">
        <f t="shared" si="6"/>
        <v>0.56281177794925108</v>
      </c>
      <c r="AN14" s="17">
        <v>89.070663769933262</v>
      </c>
      <c r="AO14" s="38">
        <v>9.2047246181004591E-4</v>
      </c>
      <c r="AP14" s="17">
        <f t="shared" si="9"/>
        <v>1.0074236902381999</v>
      </c>
      <c r="AQ14" s="40">
        <f t="shared" si="7"/>
        <v>6.412883931780456E-3</v>
      </c>
    </row>
    <row r="15" spans="1:43" x14ac:dyDescent="0.25">
      <c r="A15" s="6" t="s">
        <v>24</v>
      </c>
      <c r="B15" s="4">
        <v>1929.2650000000001</v>
      </c>
      <c r="C15" s="4">
        <v>11.5080071241292</v>
      </c>
      <c r="D15" s="4">
        <v>2.6553057237684499E-2</v>
      </c>
      <c r="E15" s="1">
        <v>8103.9084999999995</v>
      </c>
      <c r="F15" s="1">
        <v>3.7178318241060802</v>
      </c>
      <c r="G15" s="1">
        <v>0.66875311846587704</v>
      </c>
      <c r="H15" s="4">
        <v>5555.2749999999996</v>
      </c>
      <c r="I15" s="4">
        <v>6.0592010247912702</v>
      </c>
      <c r="J15" s="4">
        <v>0.46762067460718798</v>
      </c>
      <c r="K15" s="8">
        <v>66389.753500000006</v>
      </c>
      <c r="L15" s="8">
        <v>1.9085801720839</v>
      </c>
      <c r="M15" s="23">
        <f t="shared" si="0"/>
        <v>1.9085801720838999E-2</v>
      </c>
      <c r="N15" s="8">
        <v>5.6166470960565702</v>
      </c>
      <c r="O15" s="8">
        <f t="shared" si="1"/>
        <v>62869.457000000009</v>
      </c>
      <c r="P15" s="23">
        <f t="shared" si="8"/>
        <v>5.3288085299077366E-2</v>
      </c>
      <c r="Q15" s="8">
        <f t="shared" si="2"/>
        <v>64154.571748465445</v>
      </c>
      <c r="R15" s="23">
        <f t="shared" si="3"/>
        <v>440.3840361529995</v>
      </c>
      <c r="S15" s="15">
        <f t="shared" si="4"/>
        <v>8.2623374693762077</v>
      </c>
      <c r="T15" s="8"/>
      <c r="U15" s="23">
        <f t="shared" si="10"/>
        <v>5.6990002406317374E-2</v>
      </c>
      <c r="V15" s="4">
        <v>327.42200000000003</v>
      </c>
      <c r="W15" s="4">
        <v>20.7453637194129</v>
      </c>
      <c r="X15" s="4">
        <v>106.34088831222</v>
      </c>
      <c r="Y15" s="1">
        <v>102.63</v>
      </c>
      <c r="Z15" s="1">
        <v>50.139486403230002</v>
      </c>
      <c r="AA15" s="1">
        <v>56.786052199124697</v>
      </c>
      <c r="AB15" s="4">
        <v>520167.60100000002</v>
      </c>
      <c r="AC15" s="4">
        <v>0.71702526572806202</v>
      </c>
      <c r="AD15" s="4">
        <v>88.175430769041796</v>
      </c>
      <c r="AE15" s="1">
        <v>146330.34299999999</v>
      </c>
      <c r="AF15" s="1">
        <v>1.0970660385592701</v>
      </c>
      <c r="AG15" s="1">
        <v>86.777082600401599</v>
      </c>
      <c r="AH15" s="4">
        <v>243937.22349999999</v>
      </c>
      <c r="AI15" s="4">
        <v>0.96775563309298396</v>
      </c>
      <c r="AJ15" s="4">
        <v>87.087388855347001</v>
      </c>
      <c r="AL15" s="34">
        <f t="shared" si="5"/>
        <v>87.346634074930137</v>
      </c>
      <c r="AM15" s="38">
        <f t="shared" si="6"/>
        <v>0.59958344600918712</v>
      </c>
      <c r="AN15" s="17">
        <v>89.132086869257691</v>
      </c>
      <c r="AO15" s="38">
        <v>9.2288392930418156E-4</v>
      </c>
      <c r="AP15" s="17">
        <f t="shared" si="9"/>
        <v>1.0204410028301252</v>
      </c>
      <c r="AQ15" s="40">
        <f t="shared" si="7"/>
        <v>7.0047373368569196E-3</v>
      </c>
    </row>
    <row r="16" spans="1:43" x14ac:dyDescent="0.25">
      <c r="A16" s="6" t="s">
        <v>80</v>
      </c>
      <c r="B16" s="4">
        <v>2114.462</v>
      </c>
      <c r="C16" s="4">
        <v>8.3999003160889192</v>
      </c>
      <c r="D16" s="4">
        <v>4.5644987033032901E-2</v>
      </c>
      <c r="E16" s="1">
        <v>11601.697</v>
      </c>
      <c r="F16" s="1">
        <v>4.6497067862835904</v>
      </c>
      <c r="G16" s="1">
        <v>0.99415733263496298</v>
      </c>
      <c r="H16" s="4">
        <v>8031.0280000000002</v>
      </c>
      <c r="I16" s="4">
        <v>3.8863025770693298</v>
      </c>
      <c r="J16" s="4">
        <v>0.69411096793991101</v>
      </c>
      <c r="K16" s="8">
        <v>96168.267000000007</v>
      </c>
      <c r="L16" s="8">
        <v>1.39251186293802</v>
      </c>
      <c r="M16" s="23">
        <f t="shared" si="0"/>
        <v>1.3925118629380199E-2</v>
      </c>
      <c r="N16" s="8">
        <v>8.2770072988599104</v>
      </c>
      <c r="O16" s="8">
        <f t="shared" si="1"/>
        <v>92647.97050000001</v>
      </c>
      <c r="P16" s="23">
        <f t="shared" si="8"/>
        <v>5.1664892686977257E-2</v>
      </c>
      <c r="Q16" s="8">
        <f t="shared" si="2"/>
        <v>93597.577112968254</v>
      </c>
      <c r="R16" s="23">
        <f t="shared" si="3"/>
        <v>819.9978695497847</v>
      </c>
      <c r="S16" s="15">
        <f t="shared" si="4"/>
        <v>12.054242548066023</v>
      </c>
      <c r="T16" s="8"/>
      <c r="U16" s="23">
        <f t="shared" si="10"/>
        <v>0.10591918248117548</v>
      </c>
      <c r="V16" s="4">
        <v>331.42649999999998</v>
      </c>
      <c r="W16" s="4">
        <v>26.789949644570399</v>
      </c>
      <c r="X16" s="4">
        <v>107.641479253715</v>
      </c>
      <c r="Y16" s="1">
        <v>65.082999999999998</v>
      </c>
      <c r="Z16" s="1">
        <v>53.413547538042103</v>
      </c>
      <c r="AA16" s="1">
        <v>36.010977640803198</v>
      </c>
      <c r="AB16" s="4">
        <v>526506.36499999999</v>
      </c>
      <c r="AC16" s="4">
        <v>0.69856076179479798</v>
      </c>
      <c r="AD16" s="4">
        <v>89.249936842024397</v>
      </c>
      <c r="AE16" s="1">
        <v>147489.88800000001</v>
      </c>
      <c r="AF16" s="1">
        <v>1.4159716767800199</v>
      </c>
      <c r="AG16" s="1">
        <v>87.464718057142704</v>
      </c>
      <c r="AH16" s="4">
        <v>245972.62400000001</v>
      </c>
      <c r="AI16" s="4">
        <v>0.91629100585098699</v>
      </c>
      <c r="AJ16" s="4">
        <v>87.814041853510204</v>
      </c>
      <c r="AL16" s="34">
        <f t="shared" si="5"/>
        <v>88.17623225089244</v>
      </c>
      <c r="AM16" s="38">
        <f t="shared" si="6"/>
        <v>0.77250153848413805</v>
      </c>
      <c r="AN16" s="17">
        <v>89.080005240200094</v>
      </c>
      <c r="AO16" s="38">
        <v>9.1895193870391494E-4</v>
      </c>
      <c r="AP16" s="17">
        <f t="shared" si="9"/>
        <v>1.0102496213121932</v>
      </c>
      <c r="AQ16" s="40">
        <f t="shared" si="7"/>
        <v>8.8506835439924342E-3</v>
      </c>
    </row>
    <row r="17" spans="1:43" x14ac:dyDescent="0.25">
      <c r="A17" s="6" t="s">
        <v>42</v>
      </c>
      <c r="B17" s="4">
        <v>2285.1965</v>
      </c>
      <c r="C17" s="4">
        <v>8.9176415960889095</v>
      </c>
      <c r="D17" s="4">
        <v>6.3245979962960996E-2</v>
      </c>
      <c r="E17" s="1">
        <v>14691.66</v>
      </c>
      <c r="F17" s="1">
        <v>3.5975899149050701</v>
      </c>
      <c r="G17" s="1">
        <v>1.2816209633909501</v>
      </c>
      <c r="H17" s="4">
        <v>10251.7245</v>
      </c>
      <c r="I17" s="4">
        <v>3.9099976925665998</v>
      </c>
      <c r="J17" s="4">
        <v>0.89726782635347202</v>
      </c>
      <c r="K17" s="8">
        <v>124578.3345</v>
      </c>
      <c r="L17" s="8">
        <v>1.1766273460405099</v>
      </c>
      <c r="M17" s="23">
        <f t="shared" si="0"/>
        <v>1.1766273460405098E-2</v>
      </c>
      <c r="N17" s="8">
        <v>10.815112934520901</v>
      </c>
      <c r="O17" s="8">
        <f t="shared" si="1"/>
        <v>121058.038</v>
      </c>
      <c r="P17" s="23">
        <f t="shared" si="8"/>
        <v>5.1125310743892774E-2</v>
      </c>
      <c r="Q17" s="8">
        <f t="shared" si="2"/>
        <v>123662.29603696521</v>
      </c>
      <c r="R17" s="23">
        <f t="shared" si="3"/>
        <v>1135.9212216516423</v>
      </c>
      <c r="S17" s="15">
        <f t="shared" si="4"/>
        <v>15.926216857955261</v>
      </c>
      <c r="T17" s="8"/>
      <c r="U17" s="23">
        <f t="shared" si="10"/>
        <v>0.14668786246287754</v>
      </c>
      <c r="V17" s="4">
        <v>317.90600000000001</v>
      </c>
      <c r="W17" s="4">
        <v>23.852852393464499</v>
      </c>
      <c r="X17" s="4">
        <v>103.250259419906</v>
      </c>
      <c r="Y17" s="1">
        <v>93.119</v>
      </c>
      <c r="Z17" s="1">
        <v>41.4405663422597</v>
      </c>
      <c r="AA17" s="1">
        <v>51.523534977397297</v>
      </c>
      <c r="AB17" s="4">
        <v>521543.23100000003</v>
      </c>
      <c r="AC17" s="4">
        <v>0.75560752676245302</v>
      </c>
      <c r="AD17" s="4">
        <v>88.408618625408906</v>
      </c>
      <c r="AE17" s="1">
        <v>146195.95699999999</v>
      </c>
      <c r="AF17" s="1">
        <v>1.22932173902108</v>
      </c>
      <c r="AG17" s="1">
        <v>86.697388773521595</v>
      </c>
      <c r="AH17" s="4">
        <v>242904.83199999999</v>
      </c>
      <c r="AI17" s="4">
        <v>0.83075451240432296</v>
      </c>
      <c r="AJ17" s="4">
        <v>86.718817471605504</v>
      </c>
      <c r="AL17" s="34">
        <f t="shared" si="5"/>
        <v>87.274941623512007</v>
      </c>
      <c r="AM17" s="38">
        <f t="shared" si="6"/>
        <v>0.80167842919209498</v>
      </c>
      <c r="AN17" s="17">
        <v>89.152441638411474</v>
      </c>
      <c r="AO17" s="38">
        <v>9.2298623519105499E-4</v>
      </c>
      <c r="AP17" s="17">
        <f t="shared" si="9"/>
        <v>1.0215124751729845</v>
      </c>
      <c r="AQ17" s="40">
        <f t="shared" si="7"/>
        <v>9.3832779649963456E-3</v>
      </c>
    </row>
    <row r="18" spans="1:43" x14ac:dyDescent="0.25">
      <c r="A18" s="6" t="s">
        <v>26</v>
      </c>
      <c r="B18" s="4">
        <v>2443.9515000000001</v>
      </c>
      <c r="C18" s="4">
        <v>7.1989220048233102</v>
      </c>
      <c r="D18" s="4">
        <v>7.9612008109532104E-2</v>
      </c>
      <c r="E18" s="1">
        <v>17800.57</v>
      </c>
      <c r="F18" s="1">
        <v>2.7527855921889999</v>
      </c>
      <c r="G18" s="1">
        <v>1.57084726037043</v>
      </c>
      <c r="H18" s="4">
        <v>12775.5015</v>
      </c>
      <c r="I18" s="4">
        <v>3.6094239607769798</v>
      </c>
      <c r="J18" s="4">
        <v>1.12815151831967</v>
      </c>
      <c r="K18" s="8">
        <v>152422.99249999999</v>
      </c>
      <c r="L18" s="8">
        <v>1.3197776808419801</v>
      </c>
      <c r="M18" s="23">
        <f t="shared" si="0"/>
        <v>1.3197776808419801E-2</v>
      </c>
      <c r="N18" s="8">
        <v>13.302705876454301</v>
      </c>
      <c r="O18" s="8">
        <f t="shared" si="1"/>
        <v>148902.696</v>
      </c>
      <c r="P18" s="23">
        <f t="shared" si="8"/>
        <v>5.1473619653172133E-2</v>
      </c>
      <c r="Q18" s="8">
        <f t="shared" si="2"/>
        <v>152101.10865937648</v>
      </c>
      <c r="R18" s="23">
        <f t="shared" si="3"/>
        <v>1394.2264180161319</v>
      </c>
      <c r="S18" s="8">
        <f t="shared" si="4"/>
        <v>19.588793985521203</v>
      </c>
      <c r="T18" s="8"/>
      <c r="U18" s="23">
        <f t="shared" si="10"/>
        <v>0.18004629012964687</v>
      </c>
      <c r="V18" s="4">
        <v>301.3845</v>
      </c>
      <c r="W18" s="4">
        <v>26.378007620356598</v>
      </c>
      <c r="X18" s="4">
        <v>97.8843677380695</v>
      </c>
      <c r="Y18" s="1">
        <v>90.616</v>
      </c>
      <c r="Z18" s="1">
        <v>48.693336891802403</v>
      </c>
      <c r="AA18" s="1">
        <v>50.138603781310302</v>
      </c>
      <c r="AB18" s="4">
        <v>521004.07699999999</v>
      </c>
      <c r="AC18" s="4">
        <v>0.92944962384156604</v>
      </c>
      <c r="AD18" s="4">
        <v>88.317224743688001</v>
      </c>
      <c r="AE18" s="1">
        <v>146341.386</v>
      </c>
      <c r="AF18" s="1">
        <v>0.92938362810519104</v>
      </c>
      <c r="AG18" s="1">
        <v>86.7836313400786</v>
      </c>
      <c r="AH18" s="4">
        <v>242281.70550000001</v>
      </c>
      <c r="AI18" s="4">
        <v>1.2251329214432201</v>
      </c>
      <c r="AJ18" s="4">
        <v>86.496356712919507</v>
      </c>
      <c r="AL18" s="34">
        <f t="shared" si="5"/>
        <v>87.199070932228707</v>
      </c>
      <c r="AM18" s="38">
        <f t="shared" si="6"/>
        <v>0.79930496366658721</v>
      </c>
      <c r="AN18" s="17">
        <v>89.072096873649599</v>
      </c>
      <c r="AO18" s="38">
        <v>9.1954047438106269E-4</v>
      </c>
      <c r="AP18" s="17">
        <f t="shared" si="9"/>
        <v>1.0214798841478094</v>
      </c>
      <c r="AQ18" s="40">
        <f t="shared" si="7"/>
        <v>9.3633389755729719E-3</v>
      </c>
    </row>
    <row r="19" spans="1:43" x14ac:dyDescent="0.25">
      <c r="A19" s="6" t="s">
        <v>79</v>
      </c>
      <c r="B19" s="4">
        <v>2502.3589999999999</v>
      </c>
      <c r="C19" s="4">
        <v>6.1820006005620796</v>
      </c>
      <c r="D19" s="4">
        <v>8.5633228159110703E-2</v>
      </c>
      <c r="E19" s="1">
        <v>20303.9035</v>
      </c>
      <c r="F19" s="1">
        <v>2.8863488514652298</v>
      </c>
      <c r="G19" s="1">
        <v>1.8037359185527799</v>
      </c>
      <c r="H19" s="4">
        <v>14451.2855</v>
      </c>
      <c r="I19" s="4">
        <v>2.6020469362201402</v>
      </c>
      <c r="J19" s="4">
        <v>1.2814579304384399</v>
      </c>
      <c r="K19" s="8">
        <v>170744.30850000001</v>
      </c>
      <c r="L19" s="8">
        <v>0.90698349119523602</v>
      </c>
      <c r="M19" s="23">
        <f t="shared" si="0"/>
        <v>9.0698349119523597E-3</v>
      </c>
      <c r="N19" s="8">
        <v>14.939500135824799</v>
      </c>
      <c r="O19" s="8">
        <f t="shared" si="1"/>
        <v>167224.01200000002</v>
      </c>
      <c r="P19" s="23">
        <f t="shared" si="8"/>
        <v>5.0572859448963677E-2</v>
      </c>
      <c r="Q19" s="8">
        <f t="shared" si="2"/>
        <v>171453.87928990173</v>
      </c>
      <c r="R19" s="23">
        <f t="shared" si="3"/>
        <v>1858.8974490851338</v>
      </c>
      <c r="S19" s="8">
        <f t="shared" si="4"/>
        <v>22.081198151879885</v>
      </c>
      <c r="T19" s="8"/>
      <c r="U19" s="23">
        <f t="shared" si="10"/>
        <v>0.2398676521935256</v>
      </c>
      <c r="V19" s="4">
        <v>291.37099999999998</v>
      </c>
      <c r="W19" s="4">
        <v>22.044613933654698</v>
      </c>
      <c r="X19" s="4">
        <v>94.632159624031999</v>
      </c>
      <c r="Y19" s="1">
        <v>98.623999999999995</v>
      </c>
      <c r="Z19" s="1">
        <v>32.984067525003198</v>
      </c>
      <c r="AA19" s="1">
        <v>54.569498315175601</v>
      </c>
      <c r="AB19" s="4">
        <v>521035.77399999998</v>
      </c>
      <c r="AC19" s="4">
        <v>0.88480486808706504</v>
      </c>
      <c r="AD19" s="4">
        <v>88.322597813105801</v>
      </c>
      <c r="AE19" s="1">
        <v>145744.30100000001</v>
      </c>
      <c r="AF19" s="1">
        <v>1.1017600198274</v>
      </c>
      <c r="AG19" s="1">
        <v>86.429546921890307</v>
      </c>
      <c r="AH19" s="4">
        <v>241533.22700000001</v>
      </c>
      <c r="AI19" s="4">
        <v>1.26077943673335</v>
      </c>
      <c r="AJ19" s="4">
        <v>86.229144365233793</v>
      </c>
      <c r="AL19" s="34">
        <f t="shared" si="5"/>
        <v>86.993763033409962</v>
      </c>
      <c r="AM19" s="38">
        <f t="shared" si="6"/>
        <v>0.94318315647088535</v>
      </c>
      <c r="AN19" s="17">
        <v>89.194236926360716</v>
      </c>
      <c r="AO19" s="38">
        <v>9.1929062472272496E-4</v>
      </c>
      <c r="AP19" s="17">
        <f t="shared" si="9"/>
        <v>1.0252946167198866</v>
      </c>
      <c r="AQ19" s="40">
        <f t="shared" si="7"/>
        <v>1.111621127928657E-2</v>
      </c>
    </row>
    <row r="20" spans="1:43" x14ac:dyDescent="0.25">
      <c r="A20" s="6" t="s">
        <v>57</v>
      </c>
      <c r="B20" s="4">
        <v>2556.7645000000002</v>
      </c>
      <c r="C20" s="4">
        <v>7.3281396598753696</v>
      </c>
      <c r="D20" s="4">
        <v>9.1241882653950404E-2</v>
      </c>
      <c r="E20" s="1">
        <v>21689.2235</v>
      </c>
      <c r="F20" s="1">
        <v>3.5201760313597701</v>
      </c>
      <c r="G20" s="1">
        <v>1.93261419863539</v>
      </c>
      <c r="H20" s="4">
        <v>15390.567999999999</v>
      </c>
      <c r="I20" s="4">
        <v>3.5293872906800998</v>
      </c>
      <c r="J20" s="4">
        <v>1.3673866838105599</v>
      </c>
      <c r="K20" s="8">
        <v>185665.75099999999</v>
      </c>
      <c r="L20" s="8">
        <v>1.0943208272973599</v>
      </c>
      <c r="M20" s="23">
        <f t="shared" si="0"/>
        <v>1.09432082729736E-2</v>
      </c>
      <c r="N20" s="8">
        <v>16.2725556557189</v>
      </c>
      <c r="O20" s="8">
        <f t="shared" si="1"/>
        <v>182145.45449999999</v>
      </c>
      <c r="P20" s="23">
        <f t="shared" si="8"/>
        <v>5.0942183059035098E-2</v>
      </c>
      <c r="Q20" s="8">
        <f t="shared" si="2"/>
        <v>187617.2839688005</v>
      </c>
      <c r="R20" s="23">
        <f t="shared" si="3"/>
        <v>2109.0506539251733</v>
      </c>
      <c r="S20" s="8">
        <f t="shared" si="4"/>
        <v>24.162850331474559</v>
      </c>
      <c r="T20" s="8"/>
      <c r="U20" s="23">
        <f t="shared" si="10"/>
        <v>0.27211011920758243</v>
      </c>
      <c r="V20" s="4">
        <v>291.37299999999999</v>
      </c>
      <c r="W20" s="4">
        <v>24.015756481080999</v>
      </c>
      <c r="X20" s="4">
        <v>94.632809188742399</v>
      </c>
      <c r="Y20" s="1">
        <v>95.118499999999997</v>
      </c>
      <c r="Z20" s="1">
        <v>37.491680431126603</v>
      </c>
      <c r="AA20" s="1">
        <v>52.629875339593099</v>
      </c>
      <c r="AB20" s="4">
        <v>518526.55499999999</v>
      </c>
      <c r="AC20" s="4">
        <v>0.89370707885863698</v>
      </c>
      <c r="AD20" s="4">
        <v>87.897251317488795</v>
      </c>
      <c r="AE20" s="1">
        <v>145249.66</v>
      </c>
      <c r="AF20" s="1">
        <v>1.3627034806175899</v>
      </c>
      <c r="AG20" s="1">
        <v>86.136214028420994</v>
      </c>
      <c r="AH20" s="4">
        <v>239843.89050000001</v>
      </c>
      <c r="AI20" s="4">
        <v>0.97335982284049105</v>
      </c>
      <c r="AJ20" s="4">
        <v>85.626038768752196</v>
      </c>
      <c r="AL20" s="34">
        <f t="shared" si="5"/>
        <v>86.553168038220647</v>
      </c>
      <c r="AM20" s="38">
        <f t="shared" si="6"/>
        <v>0.97296440328878964</v>
      </c>
      <c r="AN20" s="17">
        <v>89.153310747187234</v>
      </c>
      <c r="AO20" s="38">
        <v>9.1961232269415362E-4</v>
      </c>
      <c r="AP20" s="17">
        <f t="shared" si="9"/>
        <v>1.0300409883069606</v>
      </c>
      <c r="AQ20" s="40">
        <f t="shared" si="7"/>
        <v>1.1578936510174746E-2</v>
      </c>
    </row>
    <row r="21" spans="1:43" x14ac:dyDescent="0.25">
      <c r="A21" s="6" t="s">
        <v>29</v>
      </c>
      <c r="B21" s="4">
        <v>2632.6590000000001</v>
      </c>
      <c r="C21" s="4">
        <v>7.99238510623052</v>
      </c>
      <c r="D21" s="4">
        <v>9.9065834801409902E-2</v>
      </c>
      <c r="E21" s="1">
        <v>22763.073499999999</v>
      </c>
      <c r="F21" s="1">
        <v>2.9413340196708599</v>
      </c>
      <c r="G21" s="1">
        <v>2.0325159838306601</v>
      </c>
      <c r="H21" s="4">
        <v>16371.218500000001</v>
      </c>
      <c r="I21" s="4">
        <v>3.7711946558834999</v>
      </c>
      <c r="J21" s="4">
        <v>1.4570999223290499</v>
      </c>
      <c r="K21" s="8">
        <v>196032.13750000001</v>
      </c>
      <c r="L21" s="8">
        <v>0.96290735759979795</v>
      </c>
      <c r="M21" s="23">
        <f t="shared" si="0"/>
        <v>9.6290735759979804E-3</v>
      </c>
      <c r="N21" s="8">
        <v>17.198670456294099</v>
      </c>
      <c r="O21" s="8">
        <f t="shared" si="1"/>
        <v>192511.84100000001</v>
      </c>
      <c r="P21" s="23">
        <f t="shared" si="8"/>
        <v>5.0676140988107479E-2</v>
      </c>
      <c r="Q21" s="8">
        <f t="shared" si="2"/>
        <v>197355.22011025951</v>
      </c>
      <c r="R21" s="23">
        <f t="shared" si="3"/>
        <v>1999.9353127113718</v>
      </c>
      <c r="S21" s="8">
        <f t="shared" si="4"/>
        <v>25.416979421002679</v>
      </c>
      <c r="T21" s="8"/>
      <c r="U21" s="23">
        <f t="shared" si="10"/>
        <v>0.25813898204908575</v>
      </c>
      <c r="V21" s="4">
        <v>311.90100000000001</v>
      </c>
      <c r="W21" s="4">
        <v>20.070017293990201</v>
      </c>
      <c r="X21" s="4">
        <v>101.299941376785</v>
      </c>
      <c r="Y21" s="1">
        <v>151.696</v>
      </c>
      <c r="Z21" s="1">
        <v>30.080608320474099</v>
      </c>
      <c r="AA21" s="1">
        <v>83.934687463689102</v>
      </c>
      <c r="AB21" s="4">
        <v>519851.8075</v>
      </c>
      <c r="AC21" s="4">
        <v>0.63668509619302505</v>
      </c>
      <c r="AD21" s="4">
        <v>88.121899507496394</v>
      </c>
      <c r="AE21" s="1">
        <v>145272.54800000001</v>
      </c>
      <c r="AF21" s="1">
        <v>1.15791625751875</v>
      </c>
      <c r="AG21" s="1">
        <v>86.149787111254199</v>
      </c>
      <c r="AH21" s="4">
        <v>241955.46900000001</v>
      </c>
      <c r="AI21" s="4">
        <v>1.12493815914646</v>
      </c>
      <c r="AJ21" s="4">
        <v>86.379887875049405</v>
      </c>
      <c r="AL21" s="34">
        <f t="shared" si="5"/>
        <v>86.883858164599999</v>
      </c>
      <c r="AM21" s="38">
        <f t="shared" si="6"/>
        <v>0.88045305209508129</v>
      </c>
      <c r="AN21" s="17">
        <v>89.069757283673795</v>
      </c>
      <c r="AO21" s="38">
        <v>9.1915491370468921E-4</v>
      </c>
      <c r="AP21" s="17">
        <f t="shared" si="9"/>
        <v>1.0251588633982234</v>
      </c>
      <c r="AQ21" s="40">
        <f t="shared" si="7"/>
        <v>1.0388635325744045E-2</v>
      </c>
    </row>
    <row r="22" spans="1:43" s="14" customFormat="1" x14ac:dyDescent="0.25">
      <c r="A22" s="12" t="s">
        <v>58</v>
      </c>
      <c r="B22" s="13">
        <v>4977.12</v>
      </c>
      <c r="C22" s="13">
        <v>6.0246155808507202</v>
      </c>
      <c r="D22" s="13">
        <v>0.34075595299950201</v>
      </c>
      <c r="E22" s="13">
        <v>64278.123</v>
      </c>
      <c r="F22" s="13">
        <v>1.9493593383061101</v>
      </c>
      <c r="G22" s="13">
        <v>5.8947197902466799</v>
      </c>
      <c r="H22" s="13">
        <v>46464.892</v>
      </c>
      <c r="I22" s="13">
        <v>2.0018690440805198</v>
      </c>
      <c r="J22" s="13">
        <v>4.2101713872426298</v>
      </c>
      <c r="K22" s="13">
        <v>558042.6165</v>
      </c>
      <c r="L22" s="13">
        <v>0.91592964378626895</v>
      </c>
      <c r="M22" s="13">
        <f t="shared" si="0"/>
        <v>9.1592964378626896E-3</v>
      </c>
      <c r="N22" s="13">
        <v>49.5400521484789</v>
      </c>
      <c r="O22" s="13">
        <f t="shared" si="1"/>
        <v>554522.31999999995</v>
      </c>
      <c r="P22" s="13">
        <f t="shared" si="8"/>
        <v>5.0588980210626987E-2</v>
      </c>
      <c r="Q22" s="13">
        <f t="shared" si="2"/>
        <v>567865.51413205429</v>
      </c>
      <c r="R22" s="13">
        <f t="shared" si="3"/>
        <v>7575.9141347983477</v>
      </c>
      <c r="S22" s="13">
        <f t="shared" si="4"/>
        <v>73.134250406590638</v>
      </c>
      <c r="T22" s="13"/>
      <c r="U22" s="13">
        <f t="shared" si="10"/>
        <v>0.97693601210670833</v>
      </c>
      <c r="V22" s="13">
        <v>274.3485</v>
      </c>
      <c r="W22" s="13">
        <v>21.458677964467</v>
      </c>
      <c r="X22" s="13">
        <v>89.103551982227899</v>
      </c>
      <c r="Y22" s="13">
        <v>104.134</v>
      </c>
      <c r="Z22" s="13">
        <v>43.161084263211897</v>
      </c>
      <c r="AA22" s="13">
        <v>57.618228195495</v>
      </c>
      <c r="AB22" s="13">
        <v>522224.39049999998</v>
      </c>
      <c r="AC22" s="13">
        <v>0.76834492090858697</v>
      </c>
      <c r="AD22" s="13">
        <v>88.5240843564914</v>
      </c>
      <c r="AE22" s="13">
        <v>145424.24249999999</v>
      </c>
      <c r="AF22" s="13">
        <v>1.2443758336966799</v>
      </c>
      <c r="AG22" s="13">
        <v>86.239745255864904</v>
      </c>
      <c r="AH22" s="13">
        <v>240670.435</v>
      </c>
      <c r="AI22" s="13">
        <v>1.3475708769872301</v>
      </c>
      <c r="AJ22" s="13">
        <v>85.921121254503902</v>
      </c>
      <c r="AL22" s="32">
        <f t="shared" si="5"/>
        <v>86.894983622286745</v>
      </c>
      <c r="AM22" s="29">
        <f t="shared" si="6"/>
        <v>1.1592690844379654</v>
      </c>
      <c r="AN22" s="29">
        <v>88.985894292165369</v>
      </c>
      <c r="AP22" s="29">
        <f t="shared" si="9"/>
        <v>1.0240625014554046</v>
      </c>
      <c r="AQ22" s="33">
        <f t="shared" si="7"/>
        <v>1.366205445909051E-2</v>
      </c>
    </row>
    <row r="23" spans="1:43" x14ac:dyDescent="0.25">
      <c r="A23" s="6" t="s">
        <v>46</v>
      </c>
      <c r="B23" s="4">
        <v>2693.06</v>
      </c>
      <c r="C23" s="4">
        <v>4.4478115955005997</v>
      </c>
      <c r="D23" s="4">
        <v>0.10529256445453</v>
      </c>
      <c r="E23" s="1">
        <v>23532.341</v>
      </c>
      <c r="F23" s="1">
        <v>2.2593762334337302</v>
      </c>
      <c r="G23" s="1">
        <v>2.10408202801066</v>
      </c>
      <c r="H23" s="4">
        <v>16658.439999999999</v>
      </c>
      <c r="I23" s="4">
        <v>2.70231513390942</v>
      </c>
      <c r="J23" s="4">
        <v>1.48337592069661</v>
      </c>
      <c r="K23" s="8">
        <v>198452.7445</v>
      </c>
      <c r="L23" s="8">
        <v>0.87959648840600702</v>
      </c>
      <c r="M23" s="23">
        <f t="shared" si="0"/>
        <v>8.7959648840600698E-3</v>
      </c>
      <c r="N23" s="8">
        <v>17.4149232430367</v>
      </c>
      <c r="O23" s="8">
        <f t="shared" si="1"/>
        <v>194932.448</v>
      </c>
      <c r="P23" s="23">
        <f t="shared" si="8"/>
        <v>5.0524461459338511E-2</v>
      </c>
      <c r="Q23" s="8">
        <f t="shared" si="2"/>
        <v>200600.34815644159</v>
      </c>
      <c r="R23" s="23">
        <f t="shared" si="3"/>
        <v>2705.7761723349267</v>
      </c>
      <c r="S23" s="8">
        <f t="shared" si="4"/>
        <v>25.834912895081793</v>
      </c>
      <c r="T23" s="8"/>
      <c r="U23" s="23">
        <f t="shared" si="10"/>
        <v>0.34890796334126073</v>
      </c>
      <c r="V23" s="4">
        <v>296.88150000000002</v>
      </c>
      <c r="W23" s="4">
        <v>18.3849849075775</v>
      </c>
      <c r="X23" s="4">
        <v>96.421872792494995</v>
      </c>
      <c r="Y23" s="1">
        <v>142.17850000000001</v>
      </c>
      <c r="Z23" s="1">
        <v>38.614588898197802</v>
      </c>
      <c r="AA23" s="1">
        <v>78.668573736658303</v>
      </c>
      <c r="AB23" s="4">
        <v>519860.929</v>
      </c>
      <c r="AC23" s="4">
        <v>0.41758047293818501</v>
      </c>
      <c r="AD23" s="4">
        <v>88.123445724889095</v>
      </c>
      <c r="AE23" s="1">
        <v>144505.90650000001</v>
      </c>
      <c r="AF23" s="1">
        <v>1.2278218769864999</v>
      </c>
      <c r="AG23" s="1">
        <v>85.695151993161204</v>
      </c>
      <c r="AH23" s="4">
        <v>239786.46950000001</v>
      </c>
      <c r="AI23" s="4">
        <v>0.87596211166691096</v>
      </c>
      <c r="AJ23" s="4">
        <v>85.605539048030195</v>
      </c>
      <c r="AL23" s="34">
        <f t="shared" si="5"/>
        <v>86.47471225536016</v>
      </c>
      <c r="AM23" s="38">
        <f t="shared" si="6"/>
        <v>1.1664044924874735</v>
      </c>
      <c r="AN23" s="30">
        <v>88.989070640273056</v>
      </c>
      <c r="AO23" s="38">
        <v>9.1916138494357641E-4</v>
      </c>
      <c r="AP23" s="17">
        <f t="shared" si="9"/>
        <v>1.0290762272499732</v>
      </c>
      <c r="AQ23" s="40">
        <f t="shared" si="7"/>
        <v>1.3880583759125516E-2</v>
      </c>
    </row>
    <row r="24" spans="1:43" x14ac:dyDescent="0.25">
      <c r="A24" s="6" t="s">
        <v>5</v>
      </c>
      <c r="B24" s="4">
        <v>2751.4744999999998</v>
      </c>
      <c r="C24" s="4">
        <v>8.4038694769569595</v>
      </c>
      <c r="D24" s="4">
        <v>0.111314506133015</v>
      </c>
      <c r="E24" s="1">
        <v>22858.583500000001</v>
      </c>
      <c r="F24" s="1">
        <v>3.22435851325073</v>
      </c>
      <c r="G24" s="1">
        <v>2.04140141429487</v>
      </c>
      <c r="H24" s="4">
        <v>16427.085999999999</v>
      </c>
      <c r="I24" s="4">
        <v>3.0206264250675301</v>
      </c>
      <c r="J24" s="4">
        <v>1.46221087098297</v>
      </c>
      <c r="K24" s="8">
        <v>195802.42449999999</v>
      </c>
      <c r="L24" s="8">
        <v>1.0186754690641799</v>
      </c>
      <c r="M24" s="23">
        <f t="shared" si="0"/>
        <v>1.01867546906418E-2</v>
      </c>
      <c r="N24" s="8">
        <v>17.178148299495898</v>
      </c>
      <c r="O24" s="8">
        <f t="shared" si="1"/>
        <v>192282.128</v>
      </c>
      <c r="P24" s="23">
        <f t="shared" si="8"/>
        <v>5.0785058616111468E-2</v>
      </c>
      <c r="Q24" s="8">
        <f t="shared" si="2"/>
        <v>196151.91290966549</v>
      </c>
      <c r="R24" s="23">
        <f t="shared" si="3"/>
        <v>2533.792469841726</v>
      </c>
      <c r="S24" s="8">
        <f t="shared" si="4"/>
        <v>25.262007921705347</v>
      </c>
      <c r="T24" s="8"/>
      <c r="U24" s="23">
        <f t="shared" si="10"/>
        <v>0.32676768944014833</v>
      </c>
      <c r="V24" s="4">
        <v>289.36950000000002</v>
      </c>
      <c r="W24" s="4">
        <v>19.539744853609001</v>
      </c>
      <c r="X24" s="4">
        <v>93.982107740050694</v>
      </c>
      <c r="Y24" s="1">
        <v>84.607500000000002</v>
      </c>
      <c r="Z24" s="1">
        <v>38.296632704103502</v>
      </c>
      <c r="AA24" s="1">
        <v>46.814049609640797</v>
      </c>
      <c r="AB24" s="4">
        <v>524480.44099999999</v>
      </c>
      <c r="AC24" s="4">
        <v>0.74345534558495396</v>
      </c>
      <c r="AD24" s="4">
        <v>88.906515373517095</v>
      </c>
      <c r="AE24" s="1">
        <v>146115.68599999999</v>
      </c>
      <c r="AF24" s="1">
        <v>1.45954475805755</v>
      </c>
      <c r="AG24" s="1">
        <v>86.649786321052702</v>
      </c>
      <c r="AH24" s="4">
        <v>242005.6085</v>
      </c>
      <c r="AI24" s="4">
        <v>1.16647796047581</v>
      </c>
      <c r="AJ24" s="4">
        <v>86.397788046539702</v>
      </c>
      <c r="AL24" s="34">
        <f t="shared" si="5"/>
        <v>87.318029913703171</v>
      </c>
      <c r="AM24" s="38">
        <f t="shared" si="6"/>
        <v>1.1279303538249703</v>
      </c>
      <c r="AN24" s="17">
        <v>89.075353893921289</v>
      </c>
      <c r="AO24" s="38">
        <v>9.1594421003854008E-4</v>
      </c>
      <c r="AP24" s="17">
        <f t="shared" si="9"/>
        <v>1.020125556909093</v>
      </c>
      <c r="AQ24" s="40">
        <f t="shared" si="7"/>
        <v>1.3177472579833783E-2</v>
      </c>
    </row>
    <row r="25" spans="1:43" x14ac:dyDescent="0.25">
      <c r="A25" s="6" t="s">
        <v>21</v>
      </c>
      <c r="B25" s="4">
        <v>2626.6675</v>
      </c>
      <c r="C25" s="4">
        <v>7.9582799673001299</v>
      </c>
      <c r="D25" s="4">
        <v>9.8448172002504802E-2</v>
      </c>
      <c r="E25" s="1">
        <v>21955.679499999998</v>
      </c>
      <c r="F25" s="1">
        <v>3.2298864880294902</v>
      </c>
      <c r="G25" s="1">
        <v>1.95740297739964</v>
      </c>
      <c r="H25" s="4">
        <v>15739.243</v>
      </c>
      <c r="I25" s="4">
        <v>2.9626617777931199</v>
      </c>
      <c r="J25" s="4">
        <v>1.39928465708487</v>
      </c>
      <c r="K25" s="8">
        <v>188556.06</v>
      </c>
      <c r="L25" s="8">
        <v>1.1206256749265699</v>
      </c>
      <c r="M25" s="23">
        <f t="shared" si="0"/>
        <v>1.1206256749265699E-2</v>
      </c>
      <c r="N25" s="8">
        <v>16.5307707958872</v>
      </c>
      <c r="O25" s="8">
        <f t="shared" si="1"/>
        <v>185035.7635</v>
      </c>
      <c r="P25" s="23">
        <f t="shared" si="8"/>
        <v>5.0999337229468263E-2</v>
      </c>
      <c r="Q25" s="8">
        <f t="shared" si="2"/>
        <v>190567.7781032155</v>
      </c>
      <c r="R25" s="23">
        <f t="shared" si="3"/>
        <v>2536.8733382679929</v>
      </c>
      <c r="S25" s="8">
        <f t="shared" si="4"/>
        <v>24.542838500291769</v>
      </c>
      <c r="T25" s="8"/>
      <c r="U25" s="23">
        <f t="shared" si="10"/>
        <v>0.32713895943894961</v>
      </c>
      <c r="V25" s="4">
        <v>294.87450000000001</v>
      </c>
      <c r="W25" s="4">
        <v>26.749092154179301</v>
      </c>
      <c r="X25" s="4">
        <v>95.770034605559999</v>
      </c>
      <c r="Y25" s="1">
        <v>90.613500000000002</v>
      </c>
      <c r="Z25" s="1">
        <v>43.538940083089898</v>
      </c>
      <c r="AA25" s="1">
        <v>50.137220510039803</v>
      </c>
      <c r="AB25" s="4">
        <v>519423.00699999998</v>
      </c>
      <c r="AC25" s="4">
        <v>0.76907506421183902</v>
      </c>
      <c r="AD25" s="4">
        <v>88.049212033826805</v>
      </c>
      <c r="AE25" s="1">
        <v>144563.79399999999</v>
      </c>
      <c r="AF25" s="1">
        <v>1.0398557928430801</v>
      </c>
      <c r="AG25" s="1">
        <v>85.729480542292194</v>
      </c>
      <c r="AH25" s="4">
        <v>239500.2795</v>
      </c>
      <c r="AI25" s="4">
        <v>1.08706240943239</v>
      </c>
      <c r="AJ25" s="4">
        <v>85.503367106171893</v>
      </c>
      <c r="AL25" s="34">
        <f t="shared" si="5"/>
        <v>86.427353227430288</v>
      </c>
      <c r="AM25" s="38">
        <f t="shared" si="6"/>
        <v>1.1505364871551476</v>
      </c>
      <c r="AN25" s="17">
        <v>89.011271985229811</v>
      </c>
      <c r="AO25" s="38">
        <v>9.1988355642476057E-4</v>
      </c>
      <c r="AP25" s="17">
        <f t="shared" si="9"/>
        <v>1.0298970020636875</v>
      </c>
      <c r="AQ25" s="40">
        <f t="shared" si="7"/>
        <v>1.3710178452741415E-2</v>
      </c>
    </row>
    <row r="26" spans="1:43" x14ac:dyDescent="0.25">
      <c r="A26" s="6" t="s">
        <v>48</v>
      </c>
      <c r="B26" s="4">
        <v>2539.7930000000001</v>
      </c>
      <c r="C26" s="4">
        <v>6.6019473518584002</v>
      </c>
      <c r="D26" s="4">
        <v>8.9492293370529205E-2</v>
      </c>
      <c r="E26" s="1">
        <v>21015.391</v>
      </c>
      <c r="F26" s="1">
        <v>2.7333521029758798</v>
      </c>
      <c r="G26" s="1">
        <v>1.86992660756346</v>
      </c>
      <c r="H26" s="4">
        <v>15384.3025</v>
      </c>
      <c r="I26" s="4">
        <v>3.51340008373935</v>
      </c>
      <c r="J26" s="4">
        <v>1.3668134945897901</v>
      </c>
      <c r="K26" s="8">
        <v>179874.80600000001</v>
      </c>
      <c r="L26" s="8">
        <v>1.36362093880089</v>
      </c>
      <c r="M26" s="23">
        <f t="shared" si="0"/>
        <v>1.3636209388008899E-2</v>
      </c>
      <c r="N26" s="8">
        <v>15.755202779302801</v>
      </c>
      <c r="O26" s="8">
        <f t="shared" si="1"/>
        <v>176354.50950000001</v>
      </c>
      <c r="P26" s="23">
        <f t="shared" si="8"/>
        <v>5.1587773880912784E-2</v>
      </c>
      <c r="Q26" s="8">
        <f t="shared" si="2"/>
        <v>182126.27640172502</v>
      </c>
      <c r="R26" s="23">
        <f t="shared" si="3"/>
        <v>1862.3927164867141</v>
      </c>
      <c r="S26" s="8">
        <f t="shared" si="4"/>
        <v>23.45567457876351</v>
      </c>
      <c r="T26" s="8"/>
      <c r="U26" s="23">
        <f t="shared" si="10"/>
        <v>0.24037631926405648</v>
      </c>
      <c r="V26" s="4">
        <v>285.87</v>
      </c>
      <c r="W26" s="4">
        <v>23.661641262539099</v>
      </c>
      <c r="X26" s="4">
        <v>92.845531887943594</v>
      </c>
      <c r="Y26" s="1">
        <v>147.685</v>
      </c>
      <c r="Z26" s="1">
        <v>18.906968432668499</v>
      </c>
      <c r="AA26" s="1">
        <v>81.715367037198902</v>
      </c>
      <c r="AB26" s="4">
        <v>516257.27399999998</v>
      </c>
      <c r="AC26" s="4">
        <v>0.84203619746142599</v>
      </c>
      <c r="AD26" s="4">
        <v>87.512577552097895</v>
      </c>
      <c r="AE26" s="1">
        <v>144558.28700000001</v>
      </c>
      <c r="AF26" s="1">
        <v>1.1712499209553</v>
      </c>
      <c r="AG26" s="1">
        <v>85.726214771269696</v>
      </c>
      <c r="AH26" s="4">
        <v>239677.03099999999</v>
      </c>
      <c r="AI26" s="4">
        <v>0.79333367803816501</v>
      </c>
      <c r="AJ26" s="4">
        <v>85.566468695959699</v>
      </c>
      <c r="AL26" s="34">
        <f t="shared" si="5"/>
        <v>86.268420339775773</v>
      </c>
      <c r="AM26" s="38">
        <f t="shared" si="6"/>
        <v>0.88216592501037649</v>
      </c>
      <c r="AN26" s="17">
        <v>89.091831062829712</v>
      </c>
      <c r="AO26" s="38">
        <v>9.2350922178187356E-4</v>
      </c>
      <c r="AP26" s="17">
        <f t="shared" si="9"/>
        <v>1.0327282070534465</v>
      </c>
      <c r="AQ26" s="40">
        <f t="shared" si="7"/>
        <v>1.0560505206274282E-2</v>
      </c>
    </row>
    <row r="27" spans="1:43" x14ac:dyDescent="0.25">
      <c r="A27" s="6" t="s">
        <v>69</v>
      </c>
      <c r="B27" s="4">
        <v>2499.8474999999999</v>
      </c>
      <c r="C27" s="4">
        <v>7.4448767900123798</v>
      </c>
      <c r="D27" s="4">
        <v>8.5374318016500306E-2</v>
      </c>
      <c r="E27" s="1">
        <v>19796.797500000001</v>
      </c>
      <c r="F27" s="1">
        <v>2.8417563356503002</v>
      </c>
      <c r="G27" s="1">
        <v>1.75655912972452</v>
      </c>
      <c r="H27" s="4">
        <v>13912.895</v>
      </c>
      <c r="I27" s="4">
        <v>4.26340976080066</v>
      </c>
      <c r="J27" s="4">
        <v>1.23220413885561</v>
      </c>
      <c r="K27" s="8">
        <v>167854.745</v>
      </c>
      <c r="L27" s="8">
        <v>1.2104706393033</v>
      </c>
      <c r="M27" s="23">
        <f t="shared" si="0"/>
        <v>1.2104706393033E-2</v>
      </c>
      <c r="N27" s="8">
        <v>14.6813515973199</v>
      </c>
      <c r="O27" s="8">
        <f t="shared" si="1"/>
        <v>164334.4485</v>
      </c>
      <c r="P27" s="23">
        <f t="shared" si="8"/>
        <v>5.1204258849983357E-2</v>
      </c>
      <c r="Q27" s="8">
        <f t="shared" si="2"/>
        <v>169242.63559934517</v>
      </c>
      <c r="R27" s="23">
        <f t="shared" si="3"/>
        <v>2449.2779685525361</v>
      </c>
      <c r="S27" s="8">
        <f t="shared" si="4"/>
        <v>21.796416551746386</v>
      </c>
      <c r="T27" s="8"/>
      <c r="U27" s="23">
        <f t="shared" si="10"/>
        <v>0.31578083856946948</v>
      </c>
      <c r="V27" s="4">
        <v>314.404</v>
      </c>
      <c r="W27" s="4">
        <v>18.204432255234</v>
      </c>
      <c r="X27" s="4">
        <v>102.112871611911</v>
      </c>
      <c r="Y27" s="1">
        <v>106.6345</v>
      </c>
      <c r="Z27" s="1">
        <v>48.485379800174101</v>
      </c>
      <c r="AA27" s="1">
        <v>59.001776120311398</v>
      </c>
      <c r="AB27" s="4">
        <v>520318.65950000001</v>
      </c>
      <c r="AC27" s="4">
        <v>0.79998706215211401</v>
      </c>
      <c r="AD27" s="4">
        <v>88.201037224121293</v>
      </c>
      <c r="AE27" s="1">
        <v>144660.921</v>
      </c>
      <c r="AF27" s="1">
        <v>1.39751143127175</v>
      </c>
      <c r="AG27" s="1">
        <v>85.787078970129798</v>
      </c>
      <c r="AH27" s="4">
        <v>239096.15049999999</v>
      </c>
      <c r="AI27" s="4">
        <v>1.2095447653198801</v>
      </c>
      <c r="AJ27" s="4">
        <v>85.359090071016098</v>
      </c>
      <c r="AL27" s="34">
        <f t="shared" si="5"/>
        <v>86.449068755089058</v>
      </c>
      <c r="AM27" s="38">
        <f t="shared" si="6"/>
        <v>1.251089861361816</v>
      </c>
      <c r="AN27" s="17">
        <v>89.031048418434764</v>
      </c>
      <c r="AO27" s="38">
        <v>9.1974153847051716E-4</v>
      </c>
      <c r="AP27" s="17">
        <f t="shared" si="9"/>
        <v>1.0298670616182168</v>
      </c>
      <c r="AQ27" s="40">
        <f t="shared" si="7"/>
        <v>1.4904227265440651E-2</v>
      </c>
    </row>
    <row r="28" spans="1:43" x14ac:dyDescent="0.25">
      <c r="A28" s="6" t="s">
        <v>56</v>
      </c>
      <c r="B28" s="4">
        <v>2467.404</v>
      </c>
      <c r="C28" s="4">
        <v>7.6720987966500296</v>
      </c>
      <c r="D28" s="4">
        <v>8.2029722670380306E-2</v>
      </c>
      <c r="E28" s="1">
        <v>17802.9905</v>
      </c>
      <c r="F28" s="1">
        <v>4.0803087469082397</v>
      </c>
      <c r="G28" s="1">
        <v>1.57107244291089</v>
      </c>
      <c r="H28" s="4">
        <v>12652.3665</v>
      </c>
      <c r="I28" s="4">
        <v>4.44144922553805</v>
      </c>
      <c r="J28" s="4">
        <v>1.1168867102917499</v>
      </c>
      <c r="K28" s="8">
        <v>151135.18</v>
      </c>
      <c r="L28" s="8">
        <v>1.4796498935167199</v>
      </c>
      <c r="M28" s="23">
        <f t="shared" si="0"/>
        <v>1.4796498935167199E-2</v>
      </c>
      <c r="N28" s="8">
        <v>13.1876549648743</v>
      </c>
      <c r="O28" s="8">
        <f t="shared" si="1"/>
        <v>147614.8835</v>
      </c>
      <c r="P28" s="23">
        <f t="shared" si="8"/>
        <v>5.190653704739865E-2</v>
      </c>
      <c r="Q28" s="8">
        <f t="shared" si="2"/>
        <v>153750.54775801467</v>
      </c>
      <c r="R28" s="23">
        <f t="shared" si="3"/>
        <v>2492.198688596648</v>
      </c>
      <c r="S28" s="8">
        <f t="shared" si="4"/>
        <v>19.801221909154851</v>
      </c>
      <c r="T28" s="8"/>
      <c r="U28" s="23">
        <f t="shared" si="10"/>
        <v>0.32124369199640251</v>
      </c>
      <c r="V28" s="4">
        <v>294.37650000000002</v>
      </c>
      <c r="W28" s="4">
        <v>24.388088510660399</v>
      </c>
      <c r="X28" s="4">
        <v>95.608292992658306</v>
      </c>
      <c r="Y28" s="1">
        <v>59.076000000000001</v>
      </c>
      <c r="Z28" s="1">
        <v>54.966885770367803</v>
      </c>
      <c r="AA28" s="1">
        <v>32.687253431896004</v>
      </c>
      <c r="AB28" s="4">
        <v>516829.625</v>
      </c>
      <c r="AC28" s="4">
        <v>0.85741532746849103</v>
      </c>
      <c r="AD28" s="4">
        <v>87.609598773487093</v>
      </c>
      <c r="AE28" s="1">
        <v>142902.09950000001</v>
      </c>
      <c r="AF28" s="1">
        <v>1.2686254113039399</v>
      </c>
      <c r="AG28" s="1">
        <v>84.744059487937605</v>
      </c>
      <c r="AH28" s="4">
        <v>236944.77549999999</v>
      </c>
      <c r="AI28" s="4">
        <v>1.1062376965226099</v>
      </c>
      <c r="AJ28" s="4">
        <v>84.591033320551901</v>
      </c>
      <c r="AL28" s="34">
        <f t="shared" si="5"/>
        <v>85.648230527325538</v>
      </c>
      <c r="AM28" s="38">
        <f t="shared" si="6"/>
        <v>1.3883031128598071</v>
      </c>
      <c r="AN28" s="17">
        <v>89.208229182940173</v>
      </c>
      <c r="AO28" s="38">
        <v>9.2522526550253674E-4</v>
      </c>
      <c r="AP28" s="17">
        <f t="shared" si="9"/>
        <v>1.0415653497298913</v>
      </c>
      <c r="AQ28" s="40">
        <f t="shared" si="7"/>
        <v>1.6883112521714205E-2</v>
      </c>
    </row>
    <row r="29" spans="1:43" x14ac:dyDescent="0.25">
      <c r="A29" s="6" t="s">
        <v>34</v>
      </c>
      <c r="B29" s="4">
        <v>2408.0025000000001</v>
      </c>
      <c r="C29" s="4">
        <v>8.6648560378933208</v>
      </c>
      <c r="D29" s="4">
        <v>7.5906031316101394E-2</v>
      </c>
      <c r="E29" s="1">
        <v>17473.892</v>
      </c>
      <c r="F29" s="1">
        <v>3.1787517197108399</v>
      </c>
      <c r="G29" s="1">
        <v>1.5404559437209799</v>
      </c>
      <c r="H29" s="4">
        <v>12513.7865</v>
      </c>
      <c r="I29" s="4">
        <v>2.3983105310777502</v>
      </c>
      <c r="J29" s="4">
        <v>1.1042089412049201</v>
      </c>
      <c r="K29" s="8">
        <v>146597.22450000001</v>
      </c>
      <c r="L29" s="8">
        <v>1.09019323617856</v>
      </c>
      <c r="M29" s="23">
        <f t="shared" si="0"/>
        <v>1.0901932361785599E-2</v>
      </c>
      <c r="N29" s="8">
        <v>12.782241974252999</v>
      </c>
      <c r="O29" s="8">
        <f t="shared" si="1"/>
        <v>143076.92800000001</v>
      </c>
      <c r="P29" s="23">
        <f t="shared" si="8"/>
        <v>5.0933332275981243E-2</v>
      </c>
      <c r="Q29" s="8">
        <f t="shared" si="2"/>
        <v>147983.77202944394</v>
      </c>
      <c r="R29" s="23">
        <f t="shared" si="3"/>
        <v>1415.5119652381688</v>
      </c>
      <c r="S29" s="8">
        <f t="shared" si="4"/>
        <v>19.05853053298182</v>
      </c>
      <c r="T29" s="8"/>
      <c r="U29" s="23">
        <f t="shared" si="10"/>
        <v>0.18275474252177351</v>
      </c>
      <c r="V29" s="4">
        <v>269.84699999999998</v>
      </c>
      <c r="W29" s="4">
        <v>20.625588175072401</v>
      </c>
      <c r="X29" s="4">
        <v>87.641544210186098</v>
      </c>
      <c r="Y29" s="1">
        <v>188.74</v>
      </c>
      <c r="Z29" s="1">
        <v>28.558764023773499</v>
      </c>
      <c r="AA29" s="1">
        <v>104.431447842373</v>
      </c>
      <c r="AB29" s="4">
        <v>514467.77500000002</v>
      </c>
      <c r="AC29" s="4">
        <v>1.0943691684222401</v>
      </c>
      <c r="AD29" s="4">
        <v>87.209233312890404</v>
      </c>
      <c r="AE29" s="1">
        <v>144298.62100000001</v>
      </c>
      <c r="AF29" s="1">
        <v>1.2096873825655801</v>
      </c>
      <c r="AG29" s="1">
        <v>85.572227173970703</v>
      </c>
      <c r="AH29" s="4">
        <v>239130.79800000001</v>
      </c>
      <c r="AI29" s="4">
        <v>1.09137732775954</v>
      </c>
      <c r="AJ29" s="4">
        <v>85.371459484187497</v>
      </c>
      <c r="AL29" s="34">
        <f t="shared" si="5"/>
        <v>86.050973323682868</v>
      </c>
      <c r="AM29" s="38">
        <f t="shared" si="6"/>
        <v>0.82310451675936569</v>
      </c>
      <c r="AN29" s="17">
        <v>89.002103953781045</v>
      </c>
      <c r="AO29" s="38">
        <v>9.1991765604267843E-4</v>
      </c>
      <c r="AP29" s="17">
        <f t="shared" si="9"/>
        <v>1.0342951452623019</v>
      </c>
      <c r="AQ29" s="40">
        <f t="shared" si="7"/>
        <v>9.89336285063298E-3</v>
      </c>
    </row>
    <row r="30" spans="1:43" x14ac:dyDescent="0.25">
      <c r="A30" s="6" t="s">
        <v>35</v>
      </c>
      <c r="B30" s="4">
        <v>2234.777</v>
      </c>
      <c r="C30" s="4">
        <v>6.9869120232654804</v>
      </c>
      <c r="D30" s="4">
        <v>5.8048241585360101E-2</v>
      </c>
      <c r="E30" s="1">
        <v>14950.6775</v>
      </c>
      <c r="F30" s="1">
        <v>3.85103118705275</v>
      </c>
      <c r="G30" s="1">
        <v>1.3057177279733601</v>
      </c>
      <c r="H30" s="4">
        <v>10659.267</v>
      </c>
      <c r="I30" s="4">
        <v>2.9768910977128198</v>
      </c>
      <c r="J30" s="4">
        <v>0.93455119847118795</v>
      </c>
      <c r="K30" s="8">
        <v>126146.3695</v>
      </c>
      <c r="L30" s="8">
        <v>1.0182288528780901</v>
      </c>
      <c r="M30" s="23">
        <f t="shared" si="0"/>
        <v>1.01822885287809E-2</v>
      </c>
      <c r="N30" s="8">
        <v>10.955198433100399</v>
      </c>
      <c r="O30" s="8">
        <f t="shared" si="1"/>
        <v>122626.073</v>
      </c>
      <c r="P30" s="23">
        <f t="shared" si="8"/>
        <v>5.0784162956554753E-2</v>
      </c>
      <c r="Q30" s="8">
        <f t="shared" si="2"/>
        <v>127695.46257117516</v>
      </c>
      <c r="R30" s="23">
        <f t="shared" si="3"/>
        <v>1998.4989031128732</v>
      </c>
      <c r="S30" s="8">
        <f t="shared" si="4"/>
        <v>16.445640214196963</v>
      </c>
      <c r="T30" s="8"/>
      <c r="U30" s="23">
        <f t="shared" si="10"/>
        <v>0.25762215686302531</v>
      </c>
      <c r="V30" s="4">
        <v>291.875</v>
      </c>
      <c r="W30" s="4">
        <v>19.0942728368586</v>
      </c>
      <c r="X30" s="4">
        <v>94.795849931065007</v>
      </c>
      <c r="Y30" s="1">
        <v>60.076999999999998</v>
      </c>
      <c r="Z30" s="1">
        <v>54.880686313247402</v>
      </c>
      <c r="AA30" s="1">
        <v>33.2411152486292</v>
      </c>
      <c r="AB30" s="4">
        <v>516287.20049999998</v>
      </c>
      <c r="AC30" s="4">
        <v>0.76468604099207005</v>
      </c>
      <c r="AD30" s="4">
        <v>87.517650497863599</v>
      </c>
      <c r="AE30" s="1">
        <v>143107.505</v>
      </c>
      <c r="AF30" s="1">
        <v>1.15198814623458</v>
      </c>
      <c r="AG30" s="1">
        <v>84.865869426154404</v>
      </c>
      <c r="AH30" s="4">
        <v>236734.182</v>
      </c>
      <c r="AI30" s="4">
        <v>1.3914167559491999</v>
      </c>
      <c r="AJ30" s="4">
        <v>84.515849887036595</v>
      </c>
      <c r="AL30" s="34">
        <f t="shared" si="5"/>
        <v>85.633123270351533</v>
      </c>
      <c r="AM30" s="38">
        <f t="shared" si="6"/>
        <v>1.3402016198733675</v>
      </c>
      <c r="AN30" s="17">
        <v>89.173215939337808</v>
      </c>
      <c r="AO30" s="38">
        <v>9.1867322101775331E-4</v>
      </c>
      <c r="AP30" s="17">
        <f t="shared" si="9"/>
        <v>1.04134022599888</v>
      </c>
      <c r="AQ30" s="40">
        <f t="shared" si="7"/>
        <v>1.6297503895547395E-2</v>
      </c>
    </row>
    <row r="31" spans="1:43" x14ac:dyDescent="0.25">
      <c r="A31" s="6" t="s">
        <v>47</v>
      </c>
      <c r="B31" s="4">
        <v>2158.4164999999998</v>
      </c>
      <c r="C31" s="4">
        <v>7.5236076132406096</v>
      </c>
      <c r="D31" s="4">
        <v>5.0176249570707002E-2</v>
      </c>
      <c r="E31" s="1">
        <v>13793.6155</v>
      </c>
      <c r="F31" s="1">
        <v>4.2081096699752898</v>
      </c>
      <c r="G31" s="1">
        <v>1.1980746126578099</v>
      </c>
      <c r="H31" s="4">
        <v>9555.0259999999998</v>
      </c>
      <c r="I31" s="4">
        <v>4.3547746852634601</v>
      </c>
      <c r="J31" s="4">
        <v>0.83353148123767595</v>
      </c>
      <c r="K31" s="8">
        <v>115667.327</v>
      </c>
      <c r="L31" s="8">
        <v>1.5489040588685301</v>
      </c>
      <c r="M31" s="23">
        <f t="shared" si="0"/>
        <v>1.5489040588685301E-2</v>
      </c>
      <c r="N31" s="8">
        <v>10.0190191429392</v>
      </c>
      <c r="O31" s="8">
        <f t="shared" si="1"/>
        <v>112147.03050000001</v>
      </c>
      <c r="P31" s="23">
        <f t="shared" si="8"/>
        <v>5.210818156367103E-2</v>
      </c>
      <c r="Q31" s="8">
        <f t="shared" si="2"/>
        <v>116234.59051714775</v>
      </c>
      <c r="R31" s="23">
        <f t="shared" si="3"/>
        <v>1791.4262479223767</v>
      </c>
      <c r="S31" s="8">
        <f t="shared" si="4"/>
        <v>14.969617695100617</v>
      </c>
      <c r="T31" s="8"/>
      <c r="U31" s="23">
        <f t="shared" si="10"/>
        <v>0.23093555926627221</v>
      </c>
      <c r="V31" s="4">
        <v>296.87950000000001</v>
      </c>
      <c r="W31" s="4">
        <v>22.8300323900454</v>
      </c>
      <c r="X31" s="4">
        <v>96.421223227784495</v>
      </c>
      <c r="Y31" s="1">
        <v>73.590999999999994</v>
      </c>
      <c r="Z31" s="1">
        <v>38.807954565842699</v>
      </c>
      <c r="AA31" s="1">
        <v>40.718526428780898</v>
      </c>
      <c r="AB31" s="4">
        <v>517864.51299999998</v>
      </c>
      <c r="AC31" s="4">
        <v>0.74283616365664895</v>
      </c>
      <c r="AD31" s="4">
        <v>87.7850262607475</v>
      </c>
      <c r="AE31" s="1">
        <v>143651.05350000001</v>
      </c>
      <c r="AF31" s="1">
        <v>1.1909900455974001</v>
      </c>
      <c r="AG31" s="1">
        <v>85.188205533039806</v>
      </c>
      <c r="AH31" s="4">
        <v>237538.71299999999</v>
      </c>
      <c r="AI31" s="4">
        <v>0.86768675499854797</v>
      </c>
      <c r="AJ31" s="4">
        <v>84.803073390845896</v>
      </c>
      <c r="AL31" s="34">
        <f t="shared" si="5"/>
        <v>85.925435061544405</v>
      </c>
      <c r="AM31" s="38">
        <f t="shared" si="6"/>
        <v>1.3242963572788216</v>
      </c>
      <c r="AN31" s="17">
        <v>89.057264511220239</v>
      </c>
      <c r="AO31" s="38">
        <v>9.2363440360973493E-4</v>
      </c>
      <c r="AP31" s="17">
        <f t="shared" si="9"/>
        <v>1.0364482233628802</v>
      </c>
      <c r="AQ31" s="40">
        <f t="shared" si="7"/>
        <v>1.5973907103213721E-2</v>
      </c>
    </row>
    <row r="32" spans="1:43" x14ac:dyDescent="0.25">
      <c r="A32" s="6" t="s">
        <v>15</v>
      </c>
      <c r="B32" s="4">
        <v>2090.0185000000001</v>
      </c>
      <c r="C32" s="4">
        <v>9.8250273942261206</v>
      </c>
      <c r="D32" s="4">
        <v>4.3125110437015703E-2</v>
      </c>
      <c r="E32" s="1">
        <v>12737.0175</v>
      </c>
      <c r="F32" s="1">
        <v>3.70607691860448</v>
      </c>
      <c r="G32" s="1">
        <v>1.09977780543729</v>
      </c>
      <c r="H32" s="4">
        <v>8772.4840000000004</v>
      </c>
      <c r="I32" s="4">
        <v>3.2120115361897099</v>
      </c>
      <c r="J32" s="4">
        <v>0.761941881174514</v>
      </c>
      <c r="K32" s="8">
        <v>106933.54300000001</v>
      </c>
      <c r="L32" s="8">
        <v>1.22128758072872</v>
      </c>
      <c r="M32" s="23">
        <f t="shared" si="0"/>
        <v>1.22128758072872E-2</v>
      </c>
      <c r="N32" s="8">
        <v>9.2387581882249599</v>
      </c>
      <c r="O32" s="8">
        <f t="shared" si="1"/>
        <v>103413.24650000001</v>
      </c>
      <c r="P32" s="23">
        <f t="shared" si="8"/>
        <v>5.1229937956226199E-2</v>
      </c>
      <c r="Q32" s="8">
        <f t="shared" si="2"/>
        <v>103769.26027299504</v>
      </c>
      <c r="R32" s="23">
        <f t="shared" si="3"/>
        <v>1323.7018542040717</v>
      </c>
      <c r="S32" s="8">
        <f t="shared" si="4"/>
        <v>13.364233038365301</v>
      </c>
      <c r="T32" s="8"/>
      <c r="U32" s="23">
        <f t="shared" si="10"/>
        <v>0.17071563863219757</v>
      </c>
      <c r="V32" s="4">
        <v>299.88400000000001</v>
      </c>
      <c r="W32" s="4">
        <v>27.7554006430607</v>
      </c>
      <c r="X32" s="4">
        <v>97.397031814055595</v>
      </c>
      <c r="Y32" s="1">
        <v>85.108000000000004</v>
      </c>
      <c r="Z32" s="1">
        <v>46.982136904562502</v>
      </c>
      <c r="AA32" s="1">
        <v>47.090980518007399</v>
      </c>
      <c r="AB32" s="4">
        <v>533701.44750000001</v>
      </c>
      <c r="AC32" s="4">
        <v>0.87865292269417905</v>
      </c>
      <c r="AD32" s="4">
        <v>90.469600461282198</v>
      </c>
      <c r="AE32" s="1">
        <v>148438.288</v>
      </c>
      <c r="AF32" s="1">
        <v>1.1291424354516599</v>
      </c>
      <c r="AG32" s="1">
        <v>88.027139927077201</v>
      </c>
      <c r="AH32" s="4">
        <v>246786.05350000001</v>
      </c>
      <c r="AI32" s="4">
        <v>1.1246094261611199</v>
      </c>
      <c r="AJ32" s="4">
        <v>88.1044421874835</v>
      </c>
      <c r="AL32" s="34">
        <f t="shared" si="5"/>
        <v>88.867060858614309</v>
      </c>
      <c r="AM32" s="38">
        <f t="shared" si="6"/>
        <v>1.133605984886348</v>
      </c>
      <c r="AN32" s="17">
        <v>89.172997464436406</v>
      </c>
      <c r="AO32" s="38">
        <v>9.2215954541376242E-4</v>
      </c>
      <c r="AP32" s="17">
        <f t="shared" si="9"/>
        <v>1.003442632206649</v>
      </c>
      <c r="AQ32" s="40">
        <f t="shared" si="7"/>
        <v>1.2800118920992223E-2</v>
      </c>
    </row>
    <row r="33" spans="1:43" s="14" customFormat="1" x14ac:dyDescent="0.25">
      <c r="A33" s="12" t="s">
        <v>58</v>
      </c>
      <c r="B33" s="13">
        <v>5016.567</v>
      </c>
      <c r="C33" s="13">
        <v>5.6961730635662802</v>
      </c>
      <c r="D33" s="13">
        <v>0.344822538066416</v>
      </c>
      <c r="E33" s="13">
        <v>63674.123500000002</v>
      </c>
      <c r="F33" s="13">
        <v>1.70465174852371</v>
      </c>
      <c r="G33" s="13">
        <v>5.8385288619912901</v>
      </c>
      <c r="H33" s="13">
        <v>46180.955499999996</v>
      </c>
      <c r="I33" s="13">
        <v>2.5097276766550198</v>
      </c>
      <c r="J33" s="13">
        <v>4.1841959118325702</v>
      </c>
      <c r="K33" s="13">
        <v>550689.87749999994</v>
      </c>
      <c r="L33" s="13">
        <v>0.89091148093628703</v>
      </c>
      <c r="M33" s="13">
        <f t="shared" si="0"/>
        <v>8.9091148093628711E-3</v>
      </c>
      <c r="N33" s="13">
        <v>48.883171333484498</v>
      </c>
      <c r="O33" s="13">
        <f t="shared" si="1"/>
        <v>547169.58099999989</v>
      </c>
      <c r="P33" s="13">
        <f t="shared" si="8"/>
        <v>5.0544282903222333E-2</v>
      </c>
      <c r="Q33" s="13">
        <f t="shared" si="2"/>
        <v>569462.56913285842</v>
      </c>
      <c r="R33" s="13">
        <f t="shared" si="3"/>
        <v>9042.571289455962</v>
      </c>
      <c r="S33" s="13">
        <f t="shared" si="4"/>
        <v>73.339931888271082</v>
      </c>
      <c r="T33" s="13"/>
      <c r="U33" s="13">
        <f t="shared" si="10"/>
        <v>1.1656272731083768</v>
      </c>
      <c r="V33" s="13">
        <v>289.87150000000003</v>
      </c>
      <c r="W33" s="13">
        <v>26.3192616173767</v>
      </c>
      <c r="X33" s="13">
        <v>94.145148482373301</v>
      </c>
      <c r="Y33" s="13">
        <v>65.584500000000006</v>
      </c>
      <c r="Z33" s="13">
        <v>52.300979089174199</v>
      </c>
      <c r="AA33" s="13">
        <v>36.288461857678001</v>
      </c>
      <c r="AB33" s="13">
        <v>515708.36450000003</v>
      </c>
      <c r="AC33" s="13">
        <v>0.79991479039327396</v>
      </c>
      <c r="AD33" s="13">
        <v>87.4195299814252</v>
      </c>
      <c r="AE33" s="13">
        <v>142717.74950000001</v>
      </c>
      <c r="AF33" s="13">
        <v>1.19440225813803</v>
      </c>
      <c r="AG33" s="13">
        <v>84.634735920115503</v>
      </c>
      <c r="AH33" s="13">
        <v>236557.33300000001</v>
      </c>
      <c r="AI33" s="13">
        <v>1.3086345084119999</v>
      </c>
      <c r="AJ33" s="13">
        <v>84.452713489029406</v>
      </c>
      <c r="AL33" s="32">
        <f t="shared" si="5"/>
        <v>85.502326463523374</v>
      </c>
      <c r="AM33" s="29">
        <f t="shared" si="6"/>
        <v>1.3577027259666694</v>
      </c>
      <c r="AN33" s="29">
        <v>88.985894292165369</v>
      </c>
      <c r="AP33" s="29">
        <f t="shared" si="9"/>
        <v>1.0407423747718507</v>
      </c>
      <c r="AQ33" s="33">
        <f t="shared" si="7"/>
        <v>1.6526085519551127E-2</v>
      </c>
    </row>
    <row r="34" spans="1:43" x14ac:dyDescent="0.25">
      <c r="A34" s="6" t="s">
        <v>12</v>
      </c>
      <c r="B34" s="4">
        <v>2127.4495000000002</v>
      </c>
      <c r="C34" s="4">
        <v>7.04899553761887</v>
      </c>
      <c r="D34" s="4">
        <v>4.6983866378902901E-2</v>
      </c>
      <c r="E34" s="1">
        <v>10836.040499999999</v>
      </c>
      <c r="F34" s="1">
        <v>4.2948541587011801</v>
      </c>
      <c r="G34" s="1">
        <v>0.92292722489518697</v>
      </c>
      <c r="H34" s="4">
        <v>7805.2650000000003</v>
      </c>
      <c r="I34" s="4">
        <v>4.6453214937130003</v>
      </c>
      <c r="J34" s="4">
        <v>0.67345740189609504</v>
      </c>
      <c r="K34" s="8">
        <v>91241.176999999996</v>
      </c>
      <c r="L34" s="8">
        <v>1.2278921098425599</v>
      </c>
      <c r="M34" s="23">
        <f t="shared" si="0"/>
        <v>1.2278921098425599E-2</v>
      </c>
      <c r="N34" s="8">
        <v>7.8368297140509799</v>
      </c>
      <c r="O34" s="8">
        <f t="shared" si="1"/>
        <v>87720.880499999999</v>
      </c>
      <c r="P34" s="23">
        <f t="shared" si="8"/>
        <v>5.1245722854262932E-2</v>
      </c>
      <c r="Q34" s="8">
        <f t="shared" si="2"/>
        <v>91347.41611838789</v>
      </c>
      <c r="R34" s="23">
        <f t="shared" si="3"/>
        <v>1638.6125031871825</v>
      </c>
      <c r="S34" s="8">
        <f t="shared" si="4"/>
        <v>11.764448867102129</v>
      </c>
      <c r="T34" s="8"/>
      <c r="U34" s="23">
        <f t="shared" si="10"/>
        <v>0.21118309914263272</v>
      </c>
      <c r="V34" s="4">
        <v>308.39850000000001</v>
      </c>
      <c r="W34" s="4">
        <v>26.073781079480099</v>
      </c>
      <c r="X34" s="4">
        <v>100.16239117761199</v>
      </c>
      <c r="Y34" s="1">
        <v>86.611000000000004</v>
      </c>
      <c r="Z34" s="1">
        <v>54.133724648724197</v>
      </c>
      <c r="AA34" s="1">
        <v>47.9226032058695</v>
      </c>
      <c r="AB34" s="4">
        <v>517537.33399999997</v>
      </c>
      <c r="AC34" s="4">
        <v>0.86469261589135704</v>
      </c>
      <c r="AD34" s="4">
        <v>87.7295650032449</v>
      </c>
      <c r="AE34" s="1">
        <v>142267.53150000001</v>
      </c>
      <c r="AF34" s="1">
        <v>1.28855331412708</v>
      </c>
      <c r="AG34" s="1">
        <v>84.367746833824697</v>
      </c>
      <c r="AH34" s="4">
        <v>236944.91</v>
      </c>
      <c r="AI34" s="4">
        <v>1.16875317198298</v>
      </c>
      <c r="AJ34" s="4">
        <v>84.591081338044404</v>
      </c>
      <c r="AL34" s="34">
        <f t="shared" si="5"/>
        <v>85.56279772503801</v>
      </c>
      <c r="AM34" s="38">
        <f t="shared" si="6"/>
        <v>1.534846334029321</v>
      </c>
      <c r="AN34" s="30">
        <v>89.100114402550943</v>
      </c>
      <c r="AO34" s="38">
        <v>9.2210399959236143E-4</v>
      </c>
      <c r="AP34" s="17">
        <f t="shared" si="9"/>
        <v>1.0413417603393516</v>
      </c>
      <c r="AQ34" s="40">
        <f t="shared" si="7"/>
        <v>1.8679845584977126E-2</v>
      </c>
    </row>
    <row r="35" spans="1:43" x14ac:dyDescent="0.25">
      <c r="A35" s="6" t="s">
        <v>49</v>
      </c>
      <c r="B35" s="4">
        <v>2046.6079999999999</v>
      </c>
      <c r="C35" s="4">
        <v>9.7248399117024302</v>
      </c>
      <c r="D35" s="4">
        <v>3.8649928774348502E-2</v>
      </c>
      <c r="E35" s="1">
        <v>9727.3685000000005</v>
      </c>
      <c r="F35" s="1">
        <v>3.48284283791094</v>
      </c>
      <c r="G35" s="1">
        <v>0.81978589976038496</v>
      </c>
      <c r="H35" s="4">
        <v>6809.0304999999998</v>
      </c>
      <c r="I35" s="4">
        <v>5.2828131801271798</v>
      </c>
      <c r="J35" s="4">
        <v>0.58231848612655801</v>
      </c>
      <c r="K35" s="8">
        <v>80146.873000000007</v>
      </c>
      <c r="L35" s="8">
        <v>1.6462846763707799</v>
      </c>
      <c r="M35" s="23">
        <f t="shared" si="0"/>
        <v>1.6462846763707798E-2</v>
      </c>
      <c r="N35" s="8">
        <v>6.8456840398586802</v>
      </c>
      <c r="O35" s="8">
        <f t="shared" si="1"/>
        <v>76626.57650000001</v>
      </c>
      <c r="P35" s="23">
        <f t="shared" si="8"/>
        <v>5.240589214086417E-2</v>
      </c>
      <c r="Q35" s="8">
        <f t="shared" si="2"/>
        <v>79223.250661071361</v>
      </c>
      <c r="R35" s="23">
        <f t="shared" si="3"/>
        <v>1311.250215734312</v>
      </c>
      <c r="S35" s="8">
        <f t="shared" si="4"/>
        <v>10.203002132866867</v>
      </c>
      <c r="T35" s="8"/>
      <c r="U35" s="23">
        <f t="shared" si="10"/>
        <v>0.16901378538268008</v>
      </c>
      <c r="V35" s="4">
        <v>288.86750000000001</v>
      </c>
      <c r="W35" s="4">
        <v>20.867620963260499</v>
      </c>
      <c r="X35" s="4">
        <v>93.8190669977282</v>
      </c>
      <c r="Y35" s="1">
        <v>64.080500000000001</v>
      </c>
      <c r="Z35" s="1">
        <v>55.396073174948398</v>
      </c>
      <c r="AA35" s="1">
        <v>35.456285861307698</v>
      </c>
      <c r="AB35" s="4">
        <v>520992.78</v>
      </c>
      <c r="AC35" s="4">
        <v>0.81764269664834599</v>
      </c>
      <c r="AD35" s="4">
        <v>88.315309749675507</v>
      </c>
      <c r="AE35" s="1">
        <v>143694.73000000001</v>
      </c>
      <c r="AF35" s="1">
        <v>1.0235077479015899</v>
      </c>
      <c r="AG35" s="1">
        <v>85.214106649448695</v>
      </c>
      <c r="AH35" s="4">
        <v>239104.38699999999</v>
      </c>
      <c r="AI35" s="4">
        <v>0.90555089236934605</v>
      </c>
      <c r="AJ35" s="4">
        <v>85.362030562295004</v>
      </c>
      <c r="AL35" s="34">
        <f t="shared" si="5"/>
        <v>86.297148987139735</v>
      </c>
      <c r="AM35" s="38">
        <f t="shared" si="6"/>
        <v>1.4283323652841136</v>
      </c>
      <c r="AN35" s="30">
        <v>89.221533543835037</v>
      </c>
      <c r="AO35" s="38">
        <v>9.2351901957786866E-4</v>
      </c>
      <c r="AP35" s="17">
        <f t="shared" si="9"/>
        <v>1.0338873831988482</v>
      </c>
      <c r="AQ35" s="40">
        <f t="shared" si="7"/>
        <v>1.7112211904898256E-2</v>
      </c>
    </row>
    <row r="36" spans="1:43" x14ac:dyDescent="0.25">
      <c r="A36" s="6" t="s">
        <v>74</v>
      </c>
      <c r="B36" s="4">
        <v>1925.7784999999999</v>
      </c>
      <c r="C36" s="4">
        <v>8.1918458353950196</v>
      </c>
      <c r="D36" s="4">
        <v>2.6193634497405398E-2</v>
      </c>
      <c r="E36" s="1">
        <v>8857.9169999999995</v>
      </c>
      <c r="F36" s="1">
        <v>4.41296421415458</v>
      </c>
      <c r="G36" s="1">
        <v>0.73889959628159196</v>
      </c>
      <c r="H36" s="4">
        <v>6014.1315000000004</v>
      </c>
      <c r="I36" s="4">
        <v>4.8358035771906698</v>
      </c>
      <c r="J36" s="4">
        <v>0.50959842573285696</v>
      </c>
      <c r="K36" s="8">
        <v>71578.067500000005</v>
      </c>
      <c r="L36" s="8">
        <v>1.3226532848630099</v>
      </c>
      <c r="M36" s="23">
        <f t="shared" si="0"/>
        <v>1.3226532848630099E-2</v>
      </c>
      <c r="N36" s="8">
        <v>6.0801619751739402</v>
      </c>
      <c r="O36" s="8">
        <f t="shared" si="1"/>
        <v>68057.771000000008</v>
      </c>
      <c r="P36" s="23">
        <f t="shared" si="8"/>
        <v>5.1481000172009628E-2</v>
      </c>
      <c r="Q36" s="8">
        <f t="shared" si="2"/>
        <v>70525.353559320254</v>
      </c>
      <c r="R36" s="23">
        <f t="shared" si="3"/>
        <v>1250.4267083571897</v>
      </c>
      <c r="S36" s="8">
        <f t="shared" si="4"/>
        <v>9.082817566592432</v>
      </c>
      <c r="T36" s="8"/>
      <c r="U36" s="23">
        <f t="shared" si="10"/>
        <v>0.16115670980698341</v>
      </c>
      <c r="V36" s="4">
        <v>259.33199999999999</v>
      </c>
      <c r="W36" s="4">
        <v>27.784131379455399</v>
      </c>
      <c r="X36" s="4">
        <v>84.2264577450036</v>
      </c>
      <c r="Y36" s="1">
        <v>89.111999999999995</v>
      </c>
      <c r="Z36" s="1">
        <v>37.1602577619309</v>
      </c>
      <c r="AA36" s="1">
        <v>49.306427784939999</v>
      </c>
      <c r="AB36" s="4">
        <v>520104.67749999999</v>
      </c>
      <c r="AC36" s="4">
        <v>0.970098864712301</v>
      </c>
      <c r="AD36" s="4">
        <v>88.164764386307994</v>
      </c>
      <c r="AE36" s="1">
        <v>143455.67449999999</v>
      </c>
      <c r="AF36" s="1">
        <v>0.91479915551149704</v>
      </c>
      <c r="AG36" s="1">
        <v>85.072341527845893</v>
      </c>
      <c r="AH36" s="4">
        <v>237540.617</v>
      </c>
      <c r="AI36" s="4">
        <v>0.63721435994558695</v>
      </c>
      <c r="AJ36" s="4">
        <v>84.803753132895906</v>
      </c>
      <c r="AL36" s="34">
        <f t="shared" si="5"/>
        <v>86.013619682349926</v>
      </c>
      <c r="AM36" s="38">
        <f t="shared" si="6"/>
        <v>1.5250360836169459</v>
      </c>
      <c r="AN36" s="30">
        <v>89.132230601772662</v>
      </c>
      <c r="AO36" s="38">
        <v>9.2056159109340629E-4</v>
      </c>
      <c r="AP36" s="17">
        <f t="shared" si="9"/>
        <v>1.0362571756768268</v>
      </c>
      <c r="AQ36" s="40">
        <f t="shared" si="7"/>
        <v>1.8373018816898859E-2</v>
      </c>
    </row>
    <row r="37" spans="1:43" x14ac:dyDescent="0.25">
      <c r="A37" s="6" t="s">
        <v>30</v>
      </c>
      <c r="B37" s="4">
        <v>1814.9704999999999</v>
      </c>
      <c r="C37" s="4">
        <v>10.809057351706601</v>
      </c>
      <c r="D37" s="4">
        <v>1.4770455089731601E-2</v>
      </c>
      <c r="E37" s="1">
        <v>7359.8149999999996</v>
      </c>
      <c r="F37" s="1">
        <v>4.2091231628903998</v>
      </c>
      <c r="G37" s="1">
        <v>0.59952904713171196</v>
      </c>
      <c r="H37" s="4">
        <v>5238.1994999999997</v>
      </c>
      <c r="I37" s="4">
        <v>6.0652595681403403</v>
      </c>
      <c r="J37" s="4">
        <v>0.438613530920553</v>
      </c>
      <c r="K37" s="8">
        <v>61807.180999999997</v>
      </c>
      <c r="L37" s="8">
        <v>1.64475651727036</v>
      </c>
      <c r="M37" s="23">
        <f t="shared" si="0"/>
        <v>1.6447565172703599E-2</v>
      </c>
      <c r="N37" s="8">
        <v>5.2072481008561899</v>
      </c>
      <c r="O37" s="8">
        <f t="shared" si="1"/>
        <v>58286.8845</v>
      </c>
      <c r="P37" s="23">
        <f t="shared" si="8"/>
        <v>5.2401093572795758E-2</v>
      </c>
      <c r="Q37" s="8">
        <f t="shared" si="2"/>
        <v>60005.854762836621</v>
      </c>
      <c r="R37" s="23">
        <f t="shared" si="3"/>
        <v>996.80978384750608</v>
      </c>
      <c r="S37" s="8">
        <f t="shared" si="4"/>
        <v>7.7280326043294165</v>
      </c>
      <c r="T37" s="8"/>
      <c r="U37" s="23">
        <f t="shared" si="10"/>
        <v>0.12848316368462201</v>
      </c>
      <c r="V37" s="4">
        <v>296.88049999999998</v>
      </c>
      <c r="W37" s="4">
        <v>24.3048733227957</v>
      </c>
      <c r="X37" s="4">
        <v>96.421548010139702</v>
      </c>
      <c r="Y37" s="1">
        <v>99.125500000000002</v>
      </c>
      <c r="Z37" s="1">
        <v>34.043712335336103</v>
      </c>
      <c r="AA37" s="1">
        <v>54.846982532050397</v>
      </c>
      <c r="AB37" s="4">
        <v>523288.09950000001</v>
      </c>
      <c r="AC37" s="4">
        <v>0.696951374172326</v>
      </c>
      <c r="AD37" s="4">
        <v>88.704397392342997</v>
      </c>
      <c r="AE37" s="1">
        <v>144480.45800000001</v>
      </c>
      <c r="AF37" s="1">
        <v>1.2488187379218201</v>
      </c>
      <c r="AG37" s="1">
        <v>85.680060478023094</v>
      </c>
      <c r="AH37" s="4">
        <v>239830.71249999999</v>
      </c>
      <c r="AI37" s="4">
        <v>1.06930972060471</v>
      </c>
      <c r="AJ37" s="4">
        <v>85.621334125508895</v>
      </c>
      <c r="AL37" s="34">
        <f t="shared" si="5"/>
        <v>86.668597331958338</v>
      </c>
      <c r="AM37" s="38">
        <f t="shared" si="6"/>
        <v>1.4397276618667783</v>
      </c>
      <c r="AN37" s="17">
        <v>89.224588148990208</v>
      </c>
      <c r="AO37" s="38">
        <v>9.2077372726997813E-4</v>
      </c>
      <c r="AP37" s="17">
        <f t="shared" si="9"/>
        <v>1.0294915447545772</v>
      </c>
      <c r="AQ37" s="40">
        <f t="shared" si="7"/>
        <v>1.7101785263333773E-2</v>
      </c>
    </row>
    <row r="38" spans="1:43" x14ac:dyDescent="0.25">
      <c r="A38" s="6" t="s">
        <v>38</v>
      </c>
      <c r="B38" s="4">
        <v>1868.376</v>
      </c>
      <c r="C38" s="4">
        <v>7.0452136171938999</v>
      </c>
      <c r="D38" s="4">
        <v>2.02760197408084E-2</v>
      </c>
      <c r="E38" s="1">
        <v>6624.2974999999997</v>
      </c>
      <c r="F38" s="1">
        <v>4.2626102871121798</v>
      </c>
      <c r="G38" s="1">
        <v>0.53110281321416397</v>
      </c>
      <c r="H38" s="4">
        <v>4594.6655000000001</v>
      </c>
      <c r="I38" s="4">
        <v>5.6809176847403799</v>
      </c>
      <c r="J38" s="4">
        <v>0.37974085483793002</v>
      </c>
      <c r="K38" s="8">
        <v>54290.495000000003</v>
      </c>
      <c r="L38" s="8">
        <v>1.8714188668828799</v>
      </c>
      <c r="M38" s="23">
        <f t="shared" si="0"/>
        <v>1.8714188668828801E-2</v>
      </c>
      <c r="N38" s="8">
        <v>4.5357205482344201</v>
      </c>
      <c r="O38" s="8">
        <f t="shared" si="1"/>
        <v>50770.198500000006</v>
      </c>
      <c r="P38" s="23">
        <f t="shared" si="8"/>
        <v>5.3156119732793564E-2</v>
      </c>
      <c r="Q38" s="8">
        <f t="shared" si="2"/>
        <v>52412.705754556431</v>
      </c>
      <c r="R38" s="23">
        <f t="shared" si="3"/>
        <v>878.1318608810883</v>
      </c>
      <c r="S38" s="8">
        <f t="shared" si="4"/>
        <v>6.7501263093946235</v>
      </c>
      <c r="T38" s="8"/>
      <c r="U38" s="23">
        <f t="shared" si="10"/>
        <v>0.11318466859863283</v>
      </c>
      <c r="V38" s="4">
        <v>274.851</v>
      </c>
      <c r="W38" s="4">
        <v>28.0320861938823</v>
      </c>
      <c r="X38" s="4">
        <v>89.266755115728103</v>
      </c>
      <c r="Y38" s="1">
        <v>53.067500000000003</v>
      </c>
      <c r="Z38" s="1">
        <v>49.395237104306403</v>
      </c>
      <c r="AA38" s="1">
        <v>29.362699260226499</v>
      </c>
      <c r="AB38" s="4">
        <v>521644.81150000001</v>
      </c>
      <c r="AC38" s="4">
        <v>0.875293578192195</v>
      </c>
      <c r="AD38" s="4">
        <v>88.425837891522406</v>
      </c>
      <c r="AE38" s="1">
        <v>144308.58050000001</v>
      </c>
      <c r="AF38" s="1">
        <v>1.0057823540155599</v>
      </c>
      <c r="AG38" s="1">
        <v>85.578133374533394</v>
      </c>
      <c r="AH38" s="4">
        <v>238574.5135</v>
      </c>
      <c r="AI38" s="4">
        <v>1.0904937632357801</v>
      </c>
      <c r="AJ38" s="4">
        <v>85.172861812743193</v>
      </c>
      <c r="AL38" s="34">
        <f t="shared" si="5"/>
        <v>86.392277692933007</v>
      </c>
      <c r="AM38" s="38">
        <f t="shared" si="6"/>
        <v>1.4474314193688562</v>
      </c>
      <c r="AN38" s="17">
        <v>89.187223291743223</v>
      </c>
      <c r="AO38" s="38">
        <v>9.1890644039321944E-4</v>
      </c>
      <c r="AP38" s="17">
        <f t="shared" si="9"/>
        <v>1.0323517989506468</v>
      </c>
      <c r="AQ38" s="40">
        <f t="shared" si="7"/>
        <v>1.7296206930655415E-2</v>
      </c>
    </row>
    <row r="39" spans="1:43" x14ac:dyDescent="0.25">
      <c r="A39" s="6" t="s">
        <v>43</v>
      </c>
      <c r="B39" s="4">
        <v>1741.579</v>
      </c>
      <c r="C39" s="4">
        <v>12.4382163046917</v>
      </c>
      <c r="D39" s="4">
        <v>7.2045368212104799E-3</v>
      </c>
      <c r="E39" s="1">
        <v>5872.3145000000004</v>
      </c>
      <c r="F39" s="1">
        <v>3.9115847897349498</v>
      </c>
      <c r="G39" s="1">
        <v>0.46114477052990399</v>
      </c>
      <c r="H39" s="4">
        <v>4030.0115000000001</v>
      </c>
      <c r="I39" s="4">
        <v>6.4189817235729896</v>
      </c>
      <c r="J39" s="4">
        <v>0.328084389071154</v>
      </c>
      <c r="K39" s="8">
        <v>46728.415000000001</v>
      </c>
      <c r="L39" s="8">
        <v>1.8177877341383</v>
      </c>
      <c r="M39" s="23">
        <f t="shared" si="0"/>
        <v>1.8177877341383E-2</v>
      </c>
      <c r="N39" s="8">
        <v>3.8601375752154699</v>
      </c>
      <c r="O39" s="8">
        <f t="shared" si="1"/>
        <v>43208.118500000004</v>
      </c>
      <c r="P39" s="23">
        <f t="shared" si="8"/>
        <v>5.2969684085832816E-2</v>
      </c>
      <c r="Q39" s="8">
        <f t="shared" si="2"/>
        <v>44636.337085032319</v>
      </c>
      <c r="R39" s="23">
        <f t="shared" si="3"/>
        <v>803.76520085981974</v>
      </c>
      <c r="S39" s="8">
        <f t="shared" si="4"/>
        <v>5.7486235250598634</v>
      </c>
      <c r="T39" s="8"/>
      <c r="U39" s="23">
        <f t="shared" si="10"/>
        <v>0.10358807257589581</v>
      </c>
      <c r="V39" s="4">
        <v>296.38150000000002</v>
      </c>
      <c r="W39" s="4">
        <v>24.3971461564104</v>
      </c>
      <c r="X39" s="4">
        <v>96.259481614882802</v>
      </c>
      <c r="Y39" s="1">
        <v>67.085499999999996</v>
      </c>
      <c r="Z39" s="1">
        <v>42.795954296587801</v>
      </c>
      <c r="AA39" s="1">
        <v>37.118977928523599</v>
      </c>
      <c r="AB39" s="4">
        <v>521988.6655</v>
      </c>
      <c r="AC39" s="4">
        <v>0.894244434799637</v>
      </c>
      <c r="AD39" s="4">
        <v>88.484125786641897</v>
      </c>
      <c r="AE39" s="1">
        <v>143820.432</v>
      </c>
      <c r="AF39" s="1">
        <v>1.35492989333197</v>
      </c>
      <c r="AG39" s="1">
        <v>85.288650675065</v>
      </c>
      <c r="AH39" s="4">
        <v>238358.65849999999</v>
      </c>
      <c r="AI39" s="4">
        <v>1.02343427784399</v>
      </c>
      <c r="AJ39" s="4">
        <v>85.095799984902101</v>
      </c>
      <c r="AL39" s="34">
        <f t="shared" si="5"/>
        <v>86.289525482203018</v>
      </c>
      <c r="AM39" s="38">
        <f t="shared" si="6"/>
        <v>1.5538126698236081</v>
      </c>
      <c r="AN39" s="17">
        <v>89.141774278625434</v>
      </c>
      <c r="AO39" s="38">
        <v>9.2529935185742349E-4</v>
      </c>
      <c r="AP39" s="17">
        <f t="shared" si="9"/>
        <v>1.0330544035383609</v>
      </c>
      <c r="AQ39" s="40">
        <f t="shared" si="7"/>
        <v>1.8602180027744639E-2</v>
      </c>
    </row>
    <row r="40" spans="1:43" x14ac:dyDescent="0.25">
      <c r="A40" s="6" t="s">
        <v>61</v>
      </c>
      <c r="B40" s="4">
        <v>1689.1635000000001</v>
      </c>
      <c r="C40" s="4">
        <v>7.4384563870553304</v>
      </c>
      <c r="D40" s="4">
        <v>1.8010311154588799E-3</v>
      </c>
      <c r="E40" s="1">
        <v>5297.6350000000002</v>
      </c>
      <c r="F40" s="1">
        <v>5.16161698518032</v>
      </c>
      <c r="G40" s="1">
        <v>0.40768152336770902</v>
      </c>
      <c r="H40" s="4">
        <v>3724.9564999999998</v>
      </c>
      <c r="I40" s="4">
        <v>5.0562165034155502</v>
      </c>
      <c r="J40" s="4">
        <v>0.30017692155213499</v>
      </c>
      <c r="K40" s="8">
        <v>43058.839500000002</v>
      </c>
      <c r="L40" s="8">
        <v>1.97126422469339</v>
      </c>
      <c r="M40" s="23">
        <f t="shared" si="0"/>
        <v>1.9712642246933899E-2</v>
      </c>
      <c r="N40" s="8">
        <v>3.5323041317703399</v>
      </c>
      <c r="O40" s="8">
        <f t="shared" si="1"/>
        <v>39538.543000000005</v>
      </c>
      <c r="P40" s="23">
        <f t="shared" si="8"/>
        <v>5.3515796470483067E-2</v>
      </c>
      <c r="Q40" s="8">
        <f t="shared" si="2"/>
        <v>40265.276328204738</v>
      </c>
      <c r="R40" s="23">
        <f t="shared" si="3"/>
        <v>650.47044212091657</v>
      </c>
      <c r="S40" s="8">
        <f t="shared" si="4"/>
        <v>5.1856834556653491</v>
      </c>
      <c r="T40" s="8"/>
      <c r="U40" s="23">
        <f t="shared" si="10"/>
        <v>8.3845945508827263E-2</v>
      </c>
      <c r="V40" s="4">
        <v>290.87049999999999</v>
      </c>
      <c r="W40" s="4">
        <v>25.528819251740899</v>
      </c>
      <c r="X40" s="4">
        <v>94.469606055242195</v>
      </c>
      <c r="Y40" s="1">
        <v>115.64749999999999</v>
      </c>
      <c r="Z40" s="1">
        <v>43.742130584904402</v>
      </c>
      <c r="AA40" s="1">
        <v>63.988745704942701</v>
      </c>
      <c r="AB40" s="4">
        <v>527991.18649999995</v>
      </c>
      <c r="AC40" s="4">
        <v>0.90917184104871096</v>
      </c>
      <c r="AD40" s="4">
        <v>89.501634131755495</v>
      </c>
      <c r="AE40" s="1">
        <v>145717.818</v>
      </c>
      <c r="AF40" s="1">
        <v>1.32292575029642</v>
      </c>
      <c r="AG40" s="1">
        <v>86.413841925705697</v>
      </c>
      <c r="AH40" s="4">
        <v>242573.973</v>
      </c>
      <c r="AI40" s="4">
        <v>1.08998530883858</v>
      </c>
      <c r="AJ40" s="4">
        <v>86.600698367125005</v>
      </c>
      <c r="AL40" s="34">
        <f t="shared" si="5"/>
        <v>87.505391474862066</v>
      </c>
      <c r="AM40" s="38">
        <f t="shared" si="6"/>
        <v>1.4136164947456988</v>
      </c>
      <c r="AN40" s="17">
        <v>89.113773563761626</v>
      </c>
      <c r="AO40" s="38">
        <v>9.2294835891126891E-4</v>
      </c>
      <c r="AP40" s="17">
        <f t="shared" si="9"/>
        <v>1.0183803770463857</v>
      </c>
      <c r="AQ40" s="40">
        <f t="shared" si="7"/>
        <v>1.6451553104468431E-2</v>
      </c>
    </row>
    <row r="41" spans="1:43" x14ac:dyDescent="0.25">
      <c r="A41" s="6" t="s">
        <v>2</v>
      </c>
      <c r="B41" s="4">
        <v>1663.6975</v>
      </c>
      <c r="C41" s="4">
        <v>9.6829730506520502</v>
      </c>
      <c r="D41" s="4" t="s">
        <v>13</v>
      </c>
      <c r="E41" s="1">
        <v>4663.0384999999997</v>
      </c>
      <c r="F41" s="1">
        <v>5.1726193525923003</v>
      </c>
      <c r="G41" s="1">
        <v>0.34864411290193897</v>
      </c>
      <c r="H41" s="4">
        <v>3072.9575</v>
      </c>
      <c r="I41" s="4">
        <v>7.7628800038946899</v>
      </c>
      <c r="J41" s="4">
        <v>0.24052983851814799</v>
      </c>
      <c r="K41" s="8">
        <v>36394.235999999997</v>
      </c>
      <c r="L41" s="8">
        <v>1.35566281353213</v>
      </c>
      <c r="M41" s="23">
        <f t="shared" si="0"/>
        <v>1.35566281353213E-2</v>
      </c>
      <c r="N41" s="8">
        <v>2.9369001362396698</v>
      </c>
      <c r="O41" s="8">
        <f t="shared" si="1"/>
        <v>32873.9395</v>
      </c>
      <c r="P41" s="23">
        <f t="shared" si="8"/>
        <v>5.156679526511173E-2</v>
      </c>
      <c r="Q41" s="8">
        <f t="shared" si="2"/>
        <v>33727.45553013742</v>
      </c>
      <c r="R41" s="23">
        <f t="shared" si="3"/>
        <v>626.89446480850677</v>
      </c>
      <c r="S41" s="8">
        <f t="shared" si="4"/>
        <v>4.343690745313717</v>
      </c>
      <c r="T41" s="8"/>
      <c r="U41" s="23">
        <f t="shared" si="10"/>
        <v>8.0789746496010784E-2</v>
      </c>
      <c r="V41" s="4">
        <v>274.85250000000002</v>
      </c>
      <c r="W41" s="4">
        <v>18.817852130811801</v>
      </c>
      <c r="X41" s="4">
        <v>89.267242289260906</v>
      </c>
      <c r="Y41" s="1">
        <v>75.594999999999999</v>
      </c>
      <c r="Z41" s="1">
        <v>51.294542995516501</v>
      </c>
      <c r="AA41" s="1">
        <v>41.827356679263701</v>
      </c>
      <c r="AB41" s="4">
        <v>526279.36899999995</v>
      </c>
      <c r="AC41" s="4">
        <v>0.83129004444072496</v>
      </c>
      <c r="AD41" s="4">
        <v>89.211457955518696</v>
      </c>
      <c r="AE41" s="1">
        <v>144446.658</v>
      </c>
      <c r="AF41" s="1">
        <v>1.09486855455962</v>
      </c>
      <c r="AG41" s="1">
        <v>85.660016341367907</v>
      </c>
      <c r="AH41" s="4">
        <v>240675.038</v>
      </c>
      <c r="AI41" s="4">
        <v>1.0097362712586799</v>
      </c>
      <c r="AJ41" s="4">
        <v>85.922764559470494</v>
      </c>
      <c r="AL41" s="34">
        <f t="shared" si="5"/>
        <v>86.931412952119032</v>
      </c>
      <c r="AM41" s="38">
        <f t="shared" si="6"/>
        <v>1.6157997131812369</v>
      </c>
      <c r="AN41" s="17">
        <v>89.188439508888379</v>
      </c>
      <c r="AO41" s="38">
        <v>9.2215847777366109E-4</v>
      </c>
      <c r="AP41" s="17">
        <f t="shared" si="9"/>
        <v>1.0259633023336743</v>
      </c>
      <c r="AQ41" s="40">
        <f t="shared" si="7"/>
        <v>1.9069648241460936E-2</v>
      </c>
    </row>
    <row r="42" spans="1:43" x14ac:dyDescent="0.25">
      <c r="A42" s="6" t="s">
        <v>3</v>
      </c>
      <c r="B42" s="4">
        <v>1658.2215000000001</v>
      </c>
      <c r="C42" s="4">
        <v>11.446949346323001</v>
      </c>
      <c r="D42" s="4" t="s">
        <v>13</v>
      </c>
      <c r="E42" s="1">
        <v>3950.6260000000002</v>
      </c>
      <c r="F42" s="1">
        <v>8.9537049687049493</v>
      </c>
      <c r="G42" s="1">
        <v>0.282367369832215</v>
      </c>
      <c r="H42" s="4">
        <v>2714.0284999999999</v>
      </c>
      <c r="I42" s="4">
        <v>7.9527490775798899</v>
      </c>
      <c r="J42" s="4">
        <v>0.20769379449613901</v>
      </c>
      <c r="K42" s="8">
        <v>30610.697499999998</v>
      </c>
      <c r="L42" s="8">
        <v>3.2225299649299801</v>
      </c>
      <c r="M42" s="23">
        <f t="shared" si="0"/>
        <v>3.22252996492998E-2</v>
      </c>
      <c r="N42" s="8">
        <v>2.4202089435519998</v>
      </c>
      <c r="O42" s="8">
        <f t="shared" si="1"/>
        <v>27090.400999999998</v>
      </c>
      <c r="P42" s="23">
        <f t="shared" si="8"/>
        <v>5.9277501170357433E-2</v>
      </c>
      <c r="Q42" s="8">
        <f t="shared" si="2"/>
        <v>27908.825182012421</v>
      </c>
      <c r="R42" s="23">
        <f t="shared" si="3"/>
        <v>584.33960188084745</v>
      </c>
      <c r="S42" s="8">
        <f t="shared" si="4"/>
        <v>3.5943211176236587</v>
      </c>
      <c r="T42" s="8"/>
      <c r="U42" s="23">
        <f t="shared" si="10"/>
        <v>7.5295054310918014E-2</v>
      </c>
      <c r="V42" s="4">
        <v>260.83350000000002</v>
      </c>
      <c r="W42" s="4">
        <v>25.901545330004101</v>
      </c>
      <c r="X42" s="4">
        <v>84.714118451372798</v>
      </c>
      <c r="Y42" s="1">
        <v>62.579500000000003</v>
      </c>
      <c r="Z42" s="1">
        <v>48.3853270970233</v>
      </c>
      <c r="AA42" s="1">
        <v>34.625769790462101</v>
      </c>
      <c r="AB42" s="4">
        <v>525595.99800000002</v>
      </c>
      <c r="AC42" s="4">
        <v>0.91561190148498905</v>
      </c>
      <c r="AD42" s="4">
        <v>89.095617345330297</v>
      </c>
      <c r="AE42" s="1">
        <v>143877.609</v>
      </c>
      <c r="AF42" s="1">
        <v>0.91623466737853199</v>
      </c>
      <c r="AG42" s="1">
        <v>85.322557882211001</v>
      </c>
      <c r="AH42" s="4">
        <v>238609.84450000001</v>
      </c>
      <c r="AI42" s="4">
        <v>0.81258149044571903</v>
      </c>
      <c r="AJ42" s="4">
        <v>85.185475240458302</v>
      </c>
      <c r="AL42" s="34">
        <f t="shared" si="5"/>
        <v>86.534550155999867</v>
      </c>
      <c r="AM42" s="38">
        <f t="shared" si="6"/>
        <v>1.8118124946888821</v>
      </c>
      <c r="AN42" s="17">
        <v>89.148832920852144</v>
      </c>
      <c r="AO42" s="38">
        <v>9.1939551766189744E-4</v>
      </c>
      <c r="AP42" s="17">
        <f t="shared" si="9"/>
        <v>1.0302108552033771</v>
      </c>
      <c r="AQ42" s="40">
        <f t="shared" si="7"/>
        <v>2.1569987047802455E-2</v>
      </c>
    </row>
    <row r="43" spans="1:43" x14ac:dyDescent="0.25">
      <c r="A43" s="6" t="s">
        <v>37</v>
      </c>
      <c r="B43" s="4">
        <v>1654.2165</v>
      </c>
      <c r="C43" s="4">
        <v>7.6072989516963796</v>
      </c>
      <c r="D43" s="4" t="s">
        <v>13</v>
      </c>
      <c r="E43" s="1">
        <v>3532.7505000000001</v>
      </c>
      <c r="F43" s="1">
        <v>6.5016362689833596</v>
      </c>
      <c r="G43" s="1">
        <v>0.24349182069652101</v>
      </c>
      <c r="H43" s="4">
        <v>2350.6015000000002</v>
      </c>
      <c r="I43" s="4">
        <v>9.8727318352214493</v>
      </c>
      <c r="J43" s="4">
        <v>0.174446258156677</v>
      </c>
      <c r="K43" s="8">
        <v>26422.889500000001</v>
      </c>
      <c r="L43" s="8">
        <v>2.4196898834921399</v>
      </c>
      <c r="M43" s="23">
        <f t="shared" si="0"/>
        <v>2.4196898834921397E-2</v>
      </c>
      <c r="N43" s="8">
        <v>2.0460775168714398</v>
      </c>
      <c r="O43" s="8">
        <f t="shared" si="1"/>
        <v>22902.593000000001</v>
      </c>
      <c r="P43" s="23">
        <f t="shared" si="8"/>
        <v>5.5324877955057299E-2</v>
      </c>
      <c r="Q43" s="8">
        <f t="shared" si="2"/>
        <v>23704.574328015646</v>
      </c>
      <c r="R43" s="23">
        <f t="shared" si="3"/>
        <v>486.73418459997168</v>
      </c>
      <c r="S43" s="8">
        <f t="shared" si="4"/>
        <v>3.0528641580506197</v>
      </c>
      <c r="T43" s="8"/>
      <c r="U43" s="23">
        <f t="shared" si="10"/>
        <v>6.2719407968922988E-2</v>
      </c>
      <c r="V43" s="4">
        <v>285.863</v>
      </c>
      <c r="W43" s="4">
        <v>16.6431645665022</v>
      </c>
      <c r="X43" s="4">
        <v>92.843258411457001</v>
      </c>
      <c r="Y43" s="1">
        <v>54.0685</v>
      </c>
      <c r="Z43" s="1">
        <v>60.502295655198097</v>
      </c>
      <c r="AA43" s="1">
        <v>29.916561076959699</v>
      </c>
      <c r="AB43" s="4">
        <v>522334.60550000001</v>
      </c>
      <c r="AC43" s="4">
        <v>0.68862742790097997</v>
      </c>
      <c r="AD43" s="4">
        <v>88.542767286922995</v>
      </c>
      <c r="AE43" s="1">
        <v>143250.10750000001</v>
      </c>
      <c r="AF43" s="1">
        <v>1.1933725189705799</v>
      </c>
      <c r="AG43" s="1">
        <v>84.9504358166092</v>
      </c>
      <c r="AH43" s="4">
        <v>237127.22150000001</v>
      </c>
      <c r="AI43" s="4">
        <v>1.0217416182058701</v>
      </c>
      <c r="AJ43" s="4">
        <v>84.656167888860594</v>
      </c>
      <c r="AL43" s="34">
        <f t="shared" si="5"/>
        <v>86.049790330797592</v>
      </c>
      <c r="AM43" s="38">
        <f t="shared" si="6"/>
        <v>1.7668897307895886</v>
      </c>
      <c r="AN43" s="17">
        <v>89.063000456173398</v>
      </c>
      <c r="AO43" s="38">
        <v>9.1903932029893881E-4</v>
      </c>
      <c r="AP43" s="17">
        <f t="shared" si="9"/>
        <v>1.0350170536591925</v>
      </c>
      <c r="AQ43" s="40">
        <f t="shared" si="7"/>
        <v>2.125236130387707E-2</v>
      </c>
    </row>
    <row r="44" spans="1:43" s="14" customFormat="1" ht="15.75" thickBot="1" x14ac:dyDescent="0.3">
      <c r="A44" s="12" t="s">
        <v>58</v>
      </c>
      <c r="B44" s="13">
        <v>4857.3050000000003</v>
      </c>
      <c r="C44" s="13">
        <v>4.1970387165709404</v>
      </c>
      <c r="D44" s="13">
        <v>0.32840424336905699</v>
      </c>
      <c r="E44" s="13">
        <v>64620.283499999998</v>
      </c>
      <c r="F44" s="13">
        <v>1.3433429073212499</v>
      </c>
      <c r="G44" s="13">
        <v>5.9265514657817198</v>
      </c>
      <c r="H44" s="13">
        <v>46781.196000000004</v>
      </c>
      <c r="I44" s="13">
        <v>1.99462037990942</v>
      </c>
      <c r="J44" s="13">
        <v>4.2391079514888697</v>
      </c>
      <c r="K44" s="13">
        <v>560320.23049999995</v>
      </c>
      <c r="L44" s="13">
        <v>0.89302599625148804</v>
      </c>
      <c r="M44" s="13">
        <f t="shared" si="0"/>
        <v>8.9302599625148797E-3</v>
      </c>
      <c r="N44" s="13">
        <v>49.743530191227698</v>
      </c>
      <c r="O44" s="13">
        <f t="shared" si="1"/>
        <v>556799.93399999989</v>
      </c>
      <c r="P44" s="13">
        <f t="shared" si="8"/>
        <v>5.0548014308305536E-2</v>
      </c>
      <c r="Q44" s="13">
        <f t="shared" si="2"/>
        <v>570759.33948559675</v>
      </c>
      <c r="R44" s="13">
        <f t="shared" si="3"/>
        <v>12923.338491840801</v>
      </c>
      <c r="S44" s="13">
        <f t="shared" si="4"/>
        <v>73.50694031779679</v>
      </c>
      <c r="T44" s="13"/>
      <c r="U44" s="13">
        <f t="shared" si="10"/>
        <v>1.6651108050924461</v>
      </c>
      <c r="V44" s="13">
        <v>269.84399999999999</v>
      </c>
      <c r="W44" s="13">
        <v>26.9599632183312</v>
      </c>
      <c r="X44" s="13">
        <v>87.640569863120504</v>
      </c>
      <c r="Y44" s="13">
        <v>74.092500000000001</v>
      </c>
      <c r="Z44" s="13">
        <v>45.860620022252597</v>
      </c>
      <c r="AA44" s="13">
        <v>40.996010645655701</v>
      </c>
      <c r="AB44" s="13">
        <v>528480.84699999995</v>
      </c>
      <c r="AC44" s="13">
        <v>0.72531329223164098</v>
      </c>
      <c r="AD44" s="13">
        <v>89.584638197051106</v>
      </c>
      <c r="AE44" s="13">
        <v>143811.43350000001</v>
      </c>
      <c r="AF44" s="13">
        <v>1.0858810261959</v>
      </c>
      <c r="AG44" s="13">
        <v>85.283314368446895</v>
      </c>
      <c r="AH44" s="13">
        <v>239660.55100000001</v>
      </c>
      <c r="AI44" s="13">
        <v>0.878815307287244</v>
      </c>
      <c r="AJ44" s="13">
        <v>85.560585214350198</v>
      </c>
      <c r="AL44" s="35">
        <f t="shared" si="5"/>
        <v>86.809512593282719</v>
      </c>
      <c r="AM44" s="36">
        <f t="shared" si="6"/>
        <v>1.9655722437354923</v>
      </c>
      <c r="AN44" s="36">
        <v>88.985894292165369</v>
      </c>
      <c r="AO44" s="36"/>
      <c r="AP44" s="36">
        <f t="shared" si="9"/>
        <v>1.0250707743180101</v>
      </c>
      <c r="AQ44" s="37">
        <f t="shared" si="7"/>
        <v>2.3210021594106241E-2</v>
      </c>
    </row>
    <row r="45" spans="1:43" x14ac:dyDescent="0.25">
      <c r="M45" s="25">
        <f t="shared" si="0"/>
        <v>0</v>
      </c>
      <c r="P45" s="25">
        <f t="shared" si="8"/>
        <v>4.9752911548115099E-2</v>
      </c>
    </row>
    <row r="54" spans="21:22" x14ac:dyDescent="0.25">
      <c r="U54">
        <v>7764.7</v>
      </c>
      <c r="V54">
        <f>U54*SQRT(((U4/T4)^2)+((U5/T5)^2)+((U6/T6)^2)+((U7/T7)^2)+((U8/T8)^2))</f>
        <v>5.2439327636262583</v>
      </c>
    </row>
  </sheetData>
  <mergeCells count="10">
    <mergeCell ref="AL1:AQ1"/>
    <mergeCell ref="AB1:AD1"/>
    <mergeCell ref="AE1:AG1"/>
    <mergeCell ref="AH1:AJ1"/>
    <mergeCell ref="K1:S1"/>
    <mergeCell ref="B1:D1"/>
    <mergeCell ref="E1:G1"/>
    <mergeCell ref="H1:J1"/>
    <mergeCell ref="V1:X1"/>
    <mergeCell ref="Y1:AA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6"/>
  <sheetViews>
    <sheetView zoomScale="70" zoomScaleNormal="70" workbookViewId="0">
      <selection activeCell="F56" sqref="F56"/>
    </sheetView>
  </sheetViews>
  <sheetFormatPr defaultRowHeight="15" x14ac:dyDescent="0.25"/>
  <cols>
    <col min="1" max="1" width="14.28515625" bestFit="1" customWidth="1"/>
    <col min="2" max="2" width="8.85546875" bestFit="1" customWidth="1"/>
    <col min="3" max="3" width="19.28515625" bestFit="1" customWidth="1"/>
    <col min="4" max="4" width="14.85546875" bestFit="1" customWidth="1"/>
    <col min="5" max="5" width="16.28515625" style="25" bestFit="1" customWidth="1"/>
    <col min="6" max="6" width="18.140625" style="25" bestFit="1" customWidth="1"/>
    <col min="7" max="7" width="14.5703125" bestFit="1" customWidth="1"/>
    <col min="8" max="8" width="13.5703125" bestFit="1" customWidth="1"/>
    <col min="10" max="10" width="14.85546875" bestFit="1" customWidth="1"/>
    <col min="11" max="11" width="10.28515625" bestFit="1" customWidth="1"/>
    <col min="12" max="12" width="14.85546875" bestFit="1" customWidth="1"/>
    <col min="13" max="13" width="12" bestFit="1" customWidth="1"/>
    <col min="14" max="14" width="15.85546875" bestFit="1" customWidth="1"/>
    <col min="15" max="15" width="14.85546875" bestFit="1" customWidth="1"/>
    <col min="16" max="16" width="12.140625" bestFit="1" customWidth="1"/>
    <col min="17" max="17" width="14.85546875" bestFit="1" customWidth="1"/>
    <col min="18" max="18" width="7.7109375" bestFit="1" customWidth="1"/>
    <col min="19" max="19" width="15.85546875" bestFit="1" customWidth="1"/>
    <col min="20" max="20" width="12.5703125" bestFit="1" customWidth="1"/>
    <col min="21" max="21" width="14.85546875" bestFit="1" customWidth="1"/>
    <col min="22" max="22" width="7.7109375" bestFit="1" customWidth="1"/>
    <col min="23" max="23" width="14.85546875" bestFit="1" customWidth="1"/>
    <col min="25" max="25" width="22" bestFit="1" customWidth="1"/>
  </cols>
  <sheetData>
    <row r="1" spans="1:26" ht="15.75" thickBot="1" x14ac:dyDescent="0.3">
      <c r="A1" s="21" t="s">
        <v>93</v>
      </c>
      <c r="B1" s="54" t="s">
        <v>94</v>
      </c>
      <c r="C1" s="55" t="s">
        <v>96</v>
      </c>
      <c r="D1" s="55" t="s">
        <v>97</v>
      </c>
      <c r="E1" s="56" t="s">
        <v>142</v>
      </c>
      <c r="F1" s="56" t="s">
        <v>143</v>
      </c>
      <c r="G1" s="55" t="s">
        <v>95</v>
      </c>
      <c r="H1" s="55">
        <v>2.3143223098897652</v>
      </c>
      <c r="I1" s="55"/>
      <c r="J1" s="55" t="s">
        <v>98</v>
      </c>
      <c r="K1" s="55"/>
      <c r="L1" s="55" t="s">
        <v>100</v>
      </c>
      <c r="M1" s="55"/>
      <c r="N1" s="55" t="s">
        <v>102</v>
      </c>
      <c r="O1" s="55" t="s">
        <v>103</v>
      </c>
      <c r="P1" s="55"/>
      <c r="Q1" s="55" t="s">
        <v>104</v>
      </c>
      <c r="R1" s="55"/>
      <c r="S1" s="55" t="s">
        <v>106</v>
      </c>
      <c r="T1" s="55"/>
      <c r="U1" s="55"/>
      <c r="V1" s="55"/>
      <c r="W1" s="57" t="s">
        <v>109</v>
      </c>
    </row>
    <row r="2" spans="1:26" x14ac:dyDescent="0.25">
      <c r="A2" s="52" t="s">
        <v>25</v>
      </c>
      <c r="B2" s="53">
        <v>10</v>
      </c>
      <c r="C2" s="18">
        <f>H$1*(B2/3)</f>
        <v>7.7144076996325506</v>
      </c>
      <c r="D2" s="18">
        <v>0.13760928186123358</v>
      </c>
      <c r="E2" s="43">
        <v>1.4964466012740385E-4</v>
      </c>
      <c r="F2" s="43">
        <f>E2^2</f>
        <v>2.2393524304646211E-8</v>
      </c>
      <c r="G2" s="18"/>
      <c r="H2" s="18"/>
      <c r="I2" s="18"/>
      <c r="J2" s="18">
        <f>C2/2</f>
        <v>3.8572038498162753</v>
      </c>
      <c r="K2" s="18"/>
      <c r="L2" s="18">
        <f>J2*D2</f>
        <v>0.53078705176560315</v>
      </c>
      <c r="M2" s="18"/>
      <c r="N2" s="18">
        <f>J2-L$36</f>
        <v>-100.3078492252928</v>
      </c>
      <c r="O2" s="18">
        <f>N2^2</f>
        <v>10061.664616204072</v>
      </c>
      <c r="P2" s="18"/>
      <c r="Q2" s="18">
        <f>O2*D2</f>
        <v>1384.5784421644269</v>
      </c>
      <c r="R2" s="18"/>
      <c r="S2" s="18">
        <f>Q2*N2</f>
        <v>-138884.08561722012</v>
      </c>
      <c r="T2" s="18"/>
      <c r="U2" s="18"/>
      <c r="V2" s="18"/>
      <c r="W2" s="18">
        <f>S2*N2</f>
        <v>13931163.919884771</v>
      </c>
    </row>
    <row r="3" spans="1:26" x14ac:dyDescent="0.25">
      <c r="A3" s="50" t="s">
        <v>50</v>
      </c>
      <c r="B3" s="49">
        <v>20</v>
      </c>
      <c r="C3" s="17">
        <f t="shared" ref="C3:C31" si="0">H$1*(B3/3)</f>
        <v>15.428815399265101</v>
      </c>
      <c r="D3" s="17">
        <v>1.7290866626936705</v>
      </c>
      <c r="E3" s="38">
        <v>3.9328669517195445E-3</v>
      </c>
      <c r="F3" s="38">
        <f t="shared" ref="F3:F31" si="1">E3^2</f>
        <v>1.5467442459927783E-5</v>
      </c>
      <c r="G3" s="17"/>
      <c r="H3" s="17"/>
      <c r="I3" s="17"/>
      <c r="J3" s="17">
        <f>((C3-C2)/2)+C2</f>
        <v>11.571611549448825</v>
      </c>
      <c r="K3" s="17"/>
      <c r="L3" s="17">
        <f t="shared" ref="L3:L31" si="2">J3*D3</f>
        <v>20.008319196024001</v>
      </c>
      <c r="M3" s="17"/>
      <c r="N3" s="17">
        <f t="shared" ref="N3:N31" si="3">J3-L$36</f>
        <v>-92.593441525660239</v>
      </c>
      <c r="O3" s="17">
        <f t="shared" ref="O3:O31" si="4">N3^2</f>
        <v>8573.545413565862</v>
      </c>
      <c r="P3" s="17"/>
      <c r="Q3" s="17">
        <f t="shared" ref="Q3:Q31" si="5">O3*D3</f>
        <v>14824.403026595221</v>
      </c>
      <c r="R3" s="17"/>
      <c r="S3" s="17">
        <f t="shared" ref="S3:S31" si="6">Q3*N3</f>
        <v>-1372642.4947958651</v>
      </c>
      <c r="T3" s="17"/>
      <c r="U3" s="17"/>
      <c r="V3" s="17"/>
      <c r="W3" s="17">
        <f t="shared" ref="W3:W31" si="7">S3*N3</f>
        <v>127097692.57751733</v>
      </c>
    </row>
    <row r="4" spans="1:26" x14ac:dyDescent="0.25">
      <c r="A4" s="50" t="s">
        <v>82</v>
      </c>
      <c r="B4" s="49">
        <v>30</v>
      </c>
      <c r="C4" s="17">
        <f t="shared" si="0"/>
        <v>23.14322309889765</v>
      </c>
      <c r="D4" s="17">
        <v>4.5281377647324117</v>
      </c>
      <c r="E4" s="38">
        <v>2.8986208404470973E-2</v>
      </c>
      <c r="F4" s="38">
        <f t="shared" si="1"/>
        <v>8.4020027766742371E-4</v>
      </c>
      <c r="G4" s="17"/>
      <c r="H4" s="17"/>
      <c r="I4" s="17"/>
      <c r="J4" s="17">
        <f t="shared" ref="J4:J31" si="8">((C4-C3)/2)+C3</f>
        <v>19.286019249081377</v>
      </c>
      <c r="K4" s="17"/>
      <c r="L4" s="17">
        <f t="shared" si="2"/>
        <v>87.329752093121613</v>
      </c>
      <c r="M4" s="17"/>
      <c r="N4" s="17">
        <f t="shared" si="3"/>
        <v>-84.879033826027694</v>
      </c>
      <c r="O4" s="17">
        <f t="shared" si="4"/>
        <v>7204.4503832399532</v>
      </c>
      <c r="P4" s="17"/>
      <c r="Q4" s="17">
        <f t="shared" si="5"/>
        <v>32622.743854489727</v>
      </c>
      <c r="R4" s="17"/>
      <c r="S4" s="17">
        <f t="shared" si="6"/>
        <v>-2768986.9791230704</v>
      </c>
      <c r="T4" s="17"/>
      <c r="U4" s="17"/>
      <c r="V4" s="17"/>
      <c r="W4" s="17">
        <f t="shared" si="7"/>
        <v>235028939.46481732</v>
      </c>
    </row>
    <row r="5" spans="1:26" x14ac:dyDescent="0.25">
      <c r="A5" s="50" t="s">
        <v>24</v>
      </c>
      <c r="B5" s="49">
        <v>40</v>
      </c>
      <c r="C5" s="17">
        <f t="shared" si="0"/>
        <v>30.857630798530202</v>
      </c>
      <c r="D5" s="17">
        <v>8.2623374693762077</v>
      </c>
      <c r="E5" s="38">
        <v>5.6990002406317374E-2</v>
      </c>
      <c r="F5" s="38">
        <f t="shared" si="1"/>
        <v>3.2478603742720599E-3</v>
      </c>
      <c r="G5" s="17"/>
      <c r="H5" s="17"/>
      <c r="I5" s="17"/>
      <c r="J5" s="17">
        <f t="shared" si="8"/>
        <v>27.000426948713926</v>
      </c>
      <c r="K5" s="17"/>
      <c r="L5" s="17">
        <f t="shared" si="2"/>
        <v>223.08663926751419</v>
      </c>
      <c r="M5" s="17"/>
      <c r="N5" s="17">
        <f t="shared" si="3"/>
        <v>-77.164626126395149</v>
      </c>
      <c r="O5" s="17">
        <f t="shared" si="4"/>
        <v>5954.3795252263444</v>
      </c>
      <c r="P5" s="17"/>
      <c r="Q5" s="17">
        <f t="shared" si="5"/>
        <v>49197.093058164137</v>
      </c>
      <c r="R5" s="17"/>
      <c r="S5" s="17">
        <f t="shared" si="6"/>
        <v>-3796275.2923387056</v>
      </c>
      <c r="T5" s="17"/>
      <c r="U5" s="17"/>
      <c r="V5" s="17"/>
      <c r="W5" s="17">
        <f t="shared" si="7"/>
        <v>292938163.60618764</v>
      </c>
    </row>
    <row r="6" spans="1:26" x14ac:dyDescent="0.25">
      <c r="A6" s="50" t="s">
        <v>80</v>
      </c>
      <c r="B6" s="49">
        <v>50</v>
      </c>
      <c r="C6" s="17">
        <f t="shared" si="0"/>
        <v>38.572038498162755</v>
      </c>
      <c r="D6" s="17">
        <v>12.054242548066023</v>
      </c>
      <c r="E6" s="38">
        <v>0.10591918248117548</v>
      </c>
      <c r="F6" s="38">
        <f t="shared" si="1"/>
        <v>1.121887321748055E-2</v>
      </c>
      <c r="G6" s="17"/>
      <c r="H6" s="17"/>
      <c r="I6" s="17"/>
      <c r="J6" s="17">
        <f t="shared" si="8"/>
        <v>34.714834648346482</v>
      </c>
      <c r="K6" s="17"/>
      <c r="L6" s="17">
        <f t="shared" si="2"/>
        <v>418.46103686717476</v>
      </c>
      <c r="M6" s="17"/>
      <c r="N6" s="17">
        <f t="shared" si="3"/>
        <v>-69.450218426762589</v>
      </c>
      <c r="O6" s="17">
        <f t="shared" si="4"/>
        <v>4823.3328395250337</v>
      </c>
      <c r="P6" s="17"/>
      <c r="Q6" s="17">
        <f t="shared" si="5"/>
        <v>58141.623937686767</v>
      </c>
      <c r="R6" s="17"/>
      <c r="S6" s="17">
        <f t="shared" si="6"/>
        <v>-4037948.4821590343</v>
      </c>
      <c r="T6" s="17"/>
      <c r="U6" s="17"/>
      <c r="V6" s="17"/>
      <c r="W6" s="17">
        <f t="shared" si="7"/>
        <v>280436404.08195937</v>
      </c>
    </row>
    <row r="7" spans="1:26" x14ac:dyDescent="0.25">
      <c r="A7" s="50" t="s">
        <v>42</v>
      </c>
      <c r="B7" s="49">
        <v>60</v>
      </c>
      <c r="C7" s="17">
        <f t="shared" si="0"/>
        <v>46.2864461977953</v>
      </c>
      <c r="D7" s="17">
        <v>15.926216857955261</v>
      </c>
      <c r="E7" s="38">
        <v>0.14668786246287754</v>
      </c>
      <c r="F7" s="38">
        <f t="shared" si="1"/>
        <v>2.1517328993928077E-2</v>
      </c>
      <c r="G7" s="17"/>
      <c r="H7" s="17"/>
      <c r="I7" s="17"/>
      <c r="J7" s="17">
        <f t="shared" si="8"/>
        <v>42.429242347979027</v>
      </c>
      <c r="K7" s="17"/>
      <c r="L7" s="17">
        <f t="shared" si="2"/>
        <v>675.73731475265288</v>
      </c>
      <c r="M7" s="17"/>
      <c r="N7" s="17">
        <f t="shared" si="3"/>
        <v>-61.735810727130044</v>
      </c>
      <c r="O7" s="17">
        <f t="shared" si="4"/>
        <v>3811.3103261360252</v>
      </c>
      <c r="P7" s="17"/>
      <c r="Q7" s="17">
        <f t="shared" si="5"/>
        <v>60699.754767006525</v>
      </c>
      <c r="R7" s="17"/>
      <c r="S7" s="17">
        <f t="shared" si="6"/>
        <v>-3747348.5714791245</v>
      </c>
      <c r="T7" s="17"/>
      <c r="U7" s="17"/>
      <c r="V7" s="17"/>
      <c r="W7" s="17">
        <f t="shared" si="7"/>
        <v>231345602.13741639</v>
      </c>
    </row>
    <row r="8" spans="1:26" x14ac:dyDescent="0.25">
      <c r="A8" s="50" t="s">
        <v>26</v>
      </c>
      <c r="B8" s="49">
        <v>70</v>
      </c>
      <c r="C8" s="17">
        <f t="shared" si="0"/>
        <v>54.000853897427852</v>
      </c>
      <c r="D8" s="17">
        <v>19.588793985521203</v>
      </c>
      <c r="E8" s="38">
        <v>0.18004629012964687</v>
      </c>
      <c r="F8" s="38">
        <f t="shared" si="1"/>
        <v>3.2416666589448979E-2</v>
      </c>
      <c r="G8" s="17"/>
      <c r="H8" s="17"/>
      <c r="I8" s="17"/>
      <c r="J8" s="17">
        <f t="shared" si="8"/>
        <v>50.143650047611573</v>
      </c>
      <c r="K8" s="17"/>
      <c r="L8" s="17">
        <f t="shared" si="2"/>
        <v>982.25363046473353</v>
      </c>
      <c r="M8" s="17"/>
      <c r="N8" s="17">
        <f t="shared" si="3"/>
        <v>-54.021403027497499</v>
      </c>
      <c r="O8" s="17">
        <f t="shared" si="4"/>
        <v>2918.3119850593157</v>
      </c>
      <c r="P8" s="17"/>
      <c r="Q8" s="17">
        <f t="shared" si="5"/>
        <v>57166.212260804365</v>
      </c>
      <c r="R8" s="17"/>
      <c r="S8" s="17">
        <f t="shared" si="6"/>
        <v>-3088198.9920963817</v>
      </c>
      <c r="T8" s="17"/>
      <c r="U8" s="17"/>
      <c r="V8" s="17"/>
      <c r="W8" s="17">
        <f t="shared" si="7"/>
        <v>166828842.38115019</v>
      </c>
    </row>
    <row r="9" spans="1:26" x14ac:dyDescent="0.25">
      <c r="A9" s="50" t="s">
        <v>79</v>
      </c>
      <c r="B9" s="49">
        <v>80</v>
      </c>
      <c r="C9" s="17">
        <f t="shared" si="0"/>
        <v>61.715261597060405</v>
      </c>
      <c r="D9" s="17">
        <v>22.081198151879885</v>
      </c>
      <c r="E9" s="38">
        <v>0.2398676521935256</v>
      </c>
      <c r="F9" s="38">
        <f t="shared" si="1"/>
        <v>5.7536490568834163E-2</v>
      </c>
      <c r="G9" s="17"/>
      <c r="H9" s="17"/>
      <c r="I9" s="17"/>
      <c r="J9" s="17">
        <f t="shared" si="8"/>
        <v>57.858057747244132</v>
      </c>
      <c r="K9" s="17"/>
      <c r="L9" s="17">
        <f t="shared" si="2"/>
        <v>1277.5752377998067</v>
      </c>
      <c r="M9" s="17"/>
      <c r="N9" s="17">
        <f t="shared" si="3"/>
        <v>-46.306995327864939</v>
      </c>
      <c r="O9" s="17">
        <f t="shared" si="4"/>
        <v>2144.3378162949052</v>
      </c>
      <c r="P9" s="17"/>
      <c r="Q9" s="17">
        <f t="shared" si="5"/>
        <v>47349.548226177212</v>
      </c>
      <c r="R9" s="17"/>
      <c r="S9" s="17">
        <f t="shared" si="6"/>
        <v>-2192615.308486104</v>
      </c>
      <c r="T9" s="17"/>
      <c r="U9" s="17"/>
      <c r="V9" s="17"/>
      <c r="W9" s="17">
        <f t="shared" si="7"/>
        <v>101533426.84587117</v>
      </c>
    </row>
    <row r="10" spans="1:26" x14ac:dyDescent="0.25">
      <c r="A10" s="50" t="s">
        <v>57</v>
      </c>
      <c r="B10" s="49">
        <v>90</v>
      </c>
      <c r="C10" s="17">
        <f t="shared" si="0"/>
        <v>69.42966929669295</v>
      </c>
      <c r="D10" s="17">
        <v>24.162850331474559</v>
      </c>
      <c r="E10" s="38">
        <v>0.27211011920758243</v>
      </c>
      <c r="F10" s="38">
        <f t="shared" si="1"/>
        <v>7.4043916975164728E-2</v>
      </c>
      <c r="G10" s="17"/>
      <c r="H10" s="17"/>
      <c r="I10" s="17"/>
      <c r="J10" s="17">
        <f t="shared" si="8"/>
        <v>65.572465446876677</v>
      </c>
      <c r="K10" s="17"/>
      <c r="L10" s="17">
        <f t="shared" si="2"/>
        <v>1584.4176684586682</v>
      </c>
      <c r="M10" s="17"/>
      <c r="N10" s="17">
        <f t="shared" si="3"/>
        <v>-38.592587628232394</v>
      </c>
      <c r="O10" s="17">
        <f t="shared" si="4"/>
        <v>1489.387819842796</v>
      </c>
      <c r="P10" s="17"/>
      <c r="Q10" s="17">
        <f t="shared" si="5"/>
        <v>35987.854976382674</v>
      </c>
      <c r="R10" s="17"/>
      <c r="S10" s="17">
        <f t="shared" si="6"/>
        <v>-1388864.4467281676</v>
      </c>
      <c r="T10" s="17"/>
      <c r="U10" s="17"/>
      <c r="V10" s="17"/>
      <c r="W10" s="17">
        <f t="shared" si="7"/>
        <v>53599872.864093311</v>
      </c>
      <c r="Y10" t="s">
        <v>110</v>
      </c>
      <c r="Z10">
        <f>(D34*(D34+1))/((D34-1)*(D34-2)*(D34-3))</f>
        <v>2.5067911453776287E-3</v>
      </c>
    </row>
    <row r="11" spans="1:26" x14ac:dyDescent="0.25">
      <c r="A11" s="50" t="s">
        <v>29</v>
      </c>
      <c r="B11" s="49">
        <v>100</v>
      </c>
      <c r="C11" s="17">
        <f t="shared" si="0"/>
        <v>77.144076996325509</v>
      </c>
      <c r="D11" s="17">
        <v>25.416979421002679</v>
      </c>
      <c r="E11" s="38">
        <v>0.25813898204908575</v>
      </c>
      <c r="F11" s="38">
        <f t="shared" si="1"/>
        <v>6.6635734053338211E-2</v>
      </c>
      <c r="G11" s="17"/>
      <c r="H11" s="17"/>
      <c r="I11" s="17"/>
      <c r="J11" s="17">
        <f t="shared" si="8"/>
        <v>73.286873146509237</v>
      </c>
      <c r="K11" s="17"/>
      <c r="L11" s="17">
        <f t="shared" si="2"/>
        <v>1862.7309465944591</v>
      </c>
      <c r="M11" s="17"/>
      <c r="N11" s="17">
        <f t="shared" si="3"/>
        <v>-30.878179928599835</v>
      </c>
      <c r="O11" s="17">
        <f t="shared" si="4"/>
        <v>953.46199570298563</v>
      </c>
      <c r="P11" s="17"/>
      <c r="Q11" s="17">
        <f t="shared" si="5"/>
        <v>24234.12392349093</v>
      </c>
      <c r="R11" s="17"/>
      <c r="S11" s="17">
        <f t="shared" si="6"/>
        <v>-748305.63892153872</v>
      </c>
      <c r="T11" s="17"/>
      <c r="U11" s="17"/>
      <c r="V11" s="17"/>
      <c r="W11" s="17">
        <f t="shared" si="7"/>
        <v>23106316.160205133</v>
      </c>
    </row>
    <row r="12" spans="1:26" x14ac:dyDescent="0.25">
      <c r="A12" s="50" t="s">
        <v>46</v>
      </c>
      <c r="B12" s="49">
        <v>110</v>
      </c>
      <c r="C12" s="17">
        <f t="shared" si="0"/>
        <v>84.858484695958055</v>
      </c>
      <c r="D12" s="17">
        <v>25.834912895081793</v>
      </c>
      <c r="E12" s="38">
        <v>0.34890796334126073</v>
      </c>
      <c r="F12" s="38">
        <f t="shared" si="1"/>
        <v>0.12173676688294655</v>
      </c>
      <c r="G12" s="17"/>
      <c r="H12" s="17"/>
      <c r="I12" s="17"/>
      <c r="J12" s="17">
        <f t="shared" si="8"/>
        <v>81.001280846141782</v>
      </c>
      <c r="K12" s="17"/>
      <c r="L12" s="17">
        <f t="shared" si="2"/>
        <v>2092.6610350501301</v>
      </c>
      <c r="M12" s="17"/>
      <c r="N12" s="17">
        <f t="shared" si="3"/>
        <v>-23.163772228967289</v>
      </c>
      <c r="O12" s="17">
        <f t="shared" si="4"/>
        <v>536.56034387547618</v>
      </c>
      <c r="P12" s="17"/>
      <c r="Q12" s="17">
        <f t="shared" si="5"/>
        <v>13861.989746978061</v>
      </c>
      <c r="R12" s="17"/>
      <c r="S12" s="17">
        <f t="shared" si="6"/>
        <v>-321095.9731392797</v>
      </c>
      <c r="T12" s="17"/>
      <c r="U12" s="17"/>
      <c r="V12" s="17"/>
      <c r="W12" s="17">
        <f t="shared" si="7"/>
        <v>7437793.9854368735</v>
      </c>
      <c r="Y12" t="s">
        <v>111</v>
      </c>
      <c r="Z12">
        <f>W34/(Q36^4)</f>
        <v>1034.5970857496252</v>
      </c>
    </row>
    <row r="13" spans="1:26" x14ac:dyDescent="0.25">
      <c r="A13" s="50" t="s">
        <v>5</v>
      </c>
      <c r="B13" s="49">
        <v>120</v>
      </c>
      <c r="C13" s="17">
        <f t="shared" si="0"/>
        <v>92.5728923955906</v>
      </c>
      <c r="D13" s="17">
        <v>25.262007921705347</v>
      </c>
      <c r="E13" s="38">
        <v>0.32676768944014833</v>
      </c>
      <c r="F13" s="38">
        <f t="shared" si="1"/>
        <v>0.10677712286205322</v>
      </c>
      <c r="G13" s="17"/>
      <c r="H13" s="17"/>
      <c r="I13" s="17"/>
      <c r="J13" s="17">
        <f t="shared" si="8"/>
        <v>88.715688545774327</v>
      </c>
      <c r="K13" s="17"/>
      <c r="L13" s="17">
        <f t="shared" si="2"/>
        <v>2241.1364268228954</v>
      </c>
      <c r="M13" s="17"/>
      <c r="N13" s="17">
        <f t="shared" si="3"/>
        <v>-15.449364529334744</v>
      </c>
      <c r="O13" s="17">
        <f t="shared" si="4"/>
        <v>238.68286436026656</v>
      </c>
      <c r="P13" s="17"/>
      <c r="Q13" s="17">
        <f t="shared" si="5"/>
        <v>6029.6084102443765</v>
      </c>
      <c r="R13" s="17"/>
      <c r="S13" s="17">
        <f t="shared" si="6"/>
        <v>-93153.618299007925</v>
      </c>
      <c r="T13" s="17"/>
      <c r="U13" s="17"/>
      <c r="V13" s="17"/>
      <c r="W13" s="17">
        <f t="shared" si="7"/>
        <v>1439164.206327881</v>
      </c>
    </row>
    <row r="14" spans="1:26" x14ac:dyDescent="0.25">
      <c r="A14" s="50" t="s">
        <v>21</v>
      </c>
      <c r="B14" s="49">
        <v>130</v>
      </c>
      <c r="C14" s="17">
        <f t="shared" si="0"/>
        <v>100.28730009522316</v>
      </c>
      <c r="D14" s="17">
        <v>24.542838500291769</v>
      </c>
      <c r="E14" s="38">
        <v>0.32713895943894961</v>
      </c>
      <c r="F14" s="38">
        <f t="shared" si="1"/>
        <v>0.10701989878279872</v>
      </c>
      <c r="G14" s="17"/>
      <c r="H14" s="17"/>
      <c r="I14" s="17"/>
      <c r="J14" s="17">
        <f t="shared" si="8"/>
        <v>96.430096245406872</v>
      </c>
      <c r="K14" s="17"/>
      <c r="L14" s="17">
        <f t="shared" si="2"/>
        <v>2366.6682787186123</v>
      </c>
      <c r="M14" s="17"/>
      <c r="N14" s="17">
        <f t="shared" si="3"/>
        <v>-7.7349568297021989</v>
      </c>
      <c r="O14" s="17">
        <f t="shared" si="4"/>
        <v>59.829557157356689</v>
      </c>
      <c r="P14" s="17"/>
      <c r="Q14" s="17">
        <f t="shared" si="5"/>
        <v>1468.3871588569807</v>
      </c>
      <c r="R14" s="17"/>
      <c r="S14" s="17">
        <f t="shared" si="6"/>
        <v>-11357.91128304781</v>
      </c>
      <c r="T14" s="17"/>
      <c r="U14" s="17"/>
      <c r="V14" s="17"/>
      <c r="W14" s="17">
        <f t="shared" si="7"/>
        <v>87852.953449962326</v>
      </c>
      <c r="Y14" t="s">
        <v>112</v>
      </c>
      <c r="Z14">
        <f>(3*(D34-1)^2)/((D34-2)*(D34-3))</f>
        <v>3.0223580308076579</v>
      </c>
    </row>
    <row r="15" spans="1:26" x14ac:dyDescent="0.25">
      <c r="A15" s="50" t="s">
        <v>48</v>
      </c>
      <c r="B15" s="49">
        <v>140</v>
      </c>
      <c r="C15" s="17">
        <f t="shared" si="0"/>
        <v>108.0017077948557</v>
      </c>
      <c r="D15" s="17">
        <v>23.45567457876351</v>
      </c>
      <c r="E15" s="38">
        <v>0.24037631926405648</v>
      </c>
      <c r="F15" s="38">
        <f t="shared" si="1"/>
        <v>5.7780774862935612E-2</v>
      </c>
      <c r="G15" s="17"/>
      <c r="H15" s="17"/>
      <c r="I15" s="17"/>
      <c r="J15" s="17">
        <f t="shared" si="8"/>
        <v>104.14450394503943</v>
      </c>
      <c r="K15" s="17"/>
      <c r="L15" s="17">
        <f t="shared" si="2"/>
        <v>2442.7795937015976</v>
      </c>
      <c r="M15" s="17"/>
      <c r="N15" s="17">
        <f t="shared" si="3"/>
        <v>-2.0549130069639432E-2</v>
      </c>
      <c r="O15" s="17">
        <f t="shared" si="4"/>
        <v>4.222667466189595E-4</v>
      </c>
      <c r="P15" s="17"/>
      <c r="Q15" s="17">
        <f t="shared" si="5"/>
        <v>9.9045513941275008E-3</v>
      </c>
      <c r="R15" s="17"/>
      <c r="S15" s="17">
        <f t="shared" si="6"/>
        <v>-2.0352991487935458E-4</v>
      </c>
      <c r="T15" s="17"/>
      <c r="U15" s="17"/>
      <c r="V15" s="17"/>
      <c r="W15" s="17">
        <f t="shared" si="7"/>
        <v>4.1823626939184989E-6</v>
      </c>
    </row>
    <row r="16" spans="1:26" x14ac:dyDescent="0.25">
      <c r="A16" s="50" t="s">
        <v>69</v>
      </c>
      <c r="B16" s="49">
        <v>150</v>
      </c>
      <c r="C16" s="17">
        <f t="shared" si="0"/>
        <v>115.71611549448826</v>
      </c>
      <c r="D16" s="17">
        <v>21.796416551746386</v>
      </c>
      <c r="E16" s="38">
        <v>0.31578083856946948</v>
      </c>
      <c r="F16" s="38">
        <f t="shared" si="1"/>
        <v>9.9717538007637344E-2</v>
      </c>
      <c r="G16" s="17"/>
      <c r="H16" s="17"/>
      <c r="I16" s="17"/>
      <c r="J16" s="17">
        <f t="shared" si="8"/>
        <v>111.85891164467199</v>
      </c>
      <c r="K16" s="17"/>
      <c r="L16" s="17">
        <f t="shared" si="2"/>
        <v>2438.1234332322651</v>
      </c>
      <c r="M16" s="17"/>
      <c r="N16" s="17">
        <f t="shared" si="3"/>
        <v>7.69385856956292</v>
      </c>
      <c r="O16" s="17">
        <f t="shared" si="4"/>
        <v>59.195459688436785</v>
      </c>
      <c r="P16" s="17"/>
      <c r="Q16" s="17">
        <f t="shared" si="5"/>
        <v>1290.2488973412794</v>
      </c>
      <c r="R16" s="17"/>
      <c r="S16" s="17">
        <f t="shared" si="6"/>
        <v>9926.9925356783115</v>
      </c>
      <c r="T16" s="17"/>
      <c r="U16" s="17"/>
      <c r="V16" s="17"/>
      <c r="W16" s="17">
        <f t="shared" si="7"/>
        <v>76376.87659061572</v>
      </c>
    </row>
    <row r="17" spans="1:26" x14ac:dyDescent="0.25">
      <c r="A17" s="50" t="s">
        <v>56</v>
      </c>
      <c r="B17" s="49">
        <v>160</v>
      </c>
      <c r="C17" s="17">
        <f t="shared" si="0"/>
        <v>123.43052319412081</v>
      </c>
      <c r="D17" s="17">
        <v>19.801221909154851</v>
      </c>
      <c r="E17" s="38">
        <v>0.32124369199640251</v>
      </c>
      <c r="F17" s="38">
        <f t="shared" si="1"/>
        <v>0.10319750964747952</v>
      </c>
      <c r="G17" s="17"/>
      <c r="H17" s="17"/>
      <c r="I17" s="17"/>
      <c r="J17" s="17">
        <f t="shared" si="8"/>
        <v>119.57331934430454</v>
      </c>
      <c r="K17" s="17"/>
      <c r="L17" s="17">
        <f t="shared" si="2"/>
        <v>2367.6978307508125</v>
      </c>
      <c r="M17" s="17"/>
      <c r="N17" s="17">
        <f t="shared" si="3"/>
        <v>15.408266269195465</v>
      </c>
      <c r="O17" s="17">
        <f t="shared" si="4"/>
        <v>237.41466942242675</v>
      </c>
      <c r="P17" s="17"/>
      <c r="Q17" s="17">
        <f t="shared" si="5"/>
        <v>4701.1005537221126</v>
      </c>
      <c r="R17" s="17"/>
      <c r="S17" s="17">
        <f t="shared" si="6"/>
        <v>72435.809090012553</v>
      </c>
      <c r="T17" s="17" t="s">
        <v>107</v>
      </c>
      <c r="U17" s="17">
        <f>(D34/((D34-1)*(D34-2)))*(S34/(Q36^3))</f>
        <v>0.4584466633385178</v>
      </c>
      <c r="V17" s="17"/>
      <c r="W17" s="17">
        <f t="shared" si="7"/>
        <v>1116110.2338835227</v>
      </c>
      <c r="Y17" t="s">
        <v>113</v>
      </c>
      <c r="Z17">
        <f>Z10*Z12-Z14</f>
        <v>-0.42883921721699814</v>
      </c>
    </row>
    <row r="18" spans="1:26" x14ac:dyDescent="0.25">
      <c r="A18" s="50" t="s">
        <v>34</v>
      </c>
      <c r="B18" s="49">
        <v>170</v>
      </c>
      <c r="C18" s="17">
        <f t="shared" si="0"/>
        <v>131.14493089375335</v>
      </c>
      <c r="D18" s="17">
        <v>19.05853053298182</v>
      </c>
      <c r="E18" s="38">
        <v>0.18275474252177351</v>
      </c>
      <c r="F18" s="38">
        <f t="shared" si="1"/>
        <v>3.3399295914199732E-2</v>
      </c>
      <c r="G18" s="17"/>
      <c r="H18" s="17"/>
      <c r="I18" s="17"/>
      <c r="J18" s="17">
        <f t="shared" si="8"/>
        <v>127.28772704393708</v>
      </c>
      <c r="K18" s="17"/>
      <c r="L18" s="17">
        <f t="shared" si="2"/>
        <v>2425.9170323407307</v>
      </c>
      <c r="M18" s="17"/>
      <c r="N18" s="17">
        <f t="shared" si="3"/>
        <v>23.122673968828011</v>
      </c>
      <c r="O18" s="17">
        <f t="shared" si="4"/>
        <v>534.65805146871651</v>
      </c>
      <c r="P18" s="17"/>
      <c r="Q18" s="17">
        <f t="shared" si="5"/>
        <v>10189.796798621099</v>
      </c>
      <c r="R18" s="17"/>
      <c r="S18" s="17">
        <f t="shared" si="6"/>
        <v>235615.34918312306</v>
      </c>
      <c r="T18" s="17"/>
      <c r="U18" s="17"/>
      <c r="V18" s="17"/>
      <c r="W18" s="17">
        <f t="shared" si="7"/>
        <v>5448056.9012129214</v>
      </c>
    </row>
    <row r="19" spans="1:26" x14ac:dyDescent="0.25">
      <c r="A19" s="50" t="s">
        <v>35</v>
      </c>
      <c r="B19" s="49">
        <v>180</v>
      </c>
      <c r="C19" s="17">
        <f t="shared" si="0"/>
        <v>138.8593385933859</v>
      </c>
      <c r="D19" s="17">
        <v>16.445640214196963</v>
      </c>
      <c r="E19" s="38">
        <v>0.25762215686302531</v>
      </c>
      <c r="F19" s="38">
        <f t="shared" si="1"/>
        <v>6.6369175706757225E-2</v>
      </c>
      <c r="G19" s="17"/>
      <c r="H19" s="17"/>
      <c r="I19" s="17"/>
      <c r="J19" s="17">
        <f t="shared" si="8"/>
        <v>135.00213474356963</v>
      </c>
      <c r="K19" s="17"/>
      <c r="L19" s="17">
        <f t="shared" si="2"/>
        <v>2220.1965361412858</v>
      </c>
      <c r="M19" s="17"/>
      <c r="N19" s="17">
        <f t="shared" si="3"/>
        <v>30.837081668460556</v>
      </c>
      <c r="O19" s="17">
        <f t="shared" si="4"/>
        <v>950.92560582730607</v>
      </c>
      <c r="P19" s="17"/>
      <c r="Q19" s="17">
        <f t="shared" si="5"/>
        <v>15638.580383903154</v>
      </c>
      <c r="R19" s="17"/>
      <c r="S19" s="17">
        <f t="shared" si="6"/>
        <v>482248.18047720677</v>
      </c>
      <c r="T19" s="17"/>
      <c r="U19" s="17"/>
      <c r="V19" s="17"/>
      <c r="W19" s="17">
        <f t="shared" si="7"/>
        <v>14871126.52584213</v>
      </c>
    </row>
    <row r="20" spans="1:26" x14ac:dyDescent="0.25">
      <c r="A20" s="50" t="s">
        <v>47</v>
      </c>
      <c r="B20" s="49">
        <v>190</v>
      </c>
      <c r="C20" s="17">
        <f t="shared" si="0"/>
        <v>146.57374629301847</v>
      </c>
      <c r="D20" s="17">
        <v>14.969617695100617</v>
      </c>
      <c r="E20" s="38">
        <v>0.23093555926627221</v>
      </c>
      <c r="F20" s="38">
        <f t="shared" si="1"/>
        <v>5.3331232533625927E-2</v>
      </c>
      <c r="G20" s="17"/>
      <c r="H20" s="17"/>
      <c r="I20" s="17"/>
      <c r="J20" s="17">
        <f t="shared" si="8"/>
        <v>142.71654244320217</v>
      </c>
      <c r="K20" s="17"/>
      <c r="L20" s="17">
        <f t="shared" si="2"/>
        <v>2136.4120791413375</v>
      </c>
      <c r="M20" s="17"/>
      <c r="N20" s="17">
        <f t="shared" si="3"/>
        <v>38.551489368093101</v>
      </c>
      <c r="O20" s="17">
        <f t="shared" si="4"/>
        <v>1486.2173324981954</v>
      </c>
      <c r="P20" s="17"/>
      <c r="Q20" s="17">
        <f t="shared" si="5"/>
        <v>22248.105279330222</v>
      </c>
      <c r="R20" s="17"/>
      <c r="S20" s="17">
        <f t="shared" si="6"/>
        <v>857697.59413631505</v>
      </c>
      <c r="T20" s="17"/>
      <c r="U20" s="17"/>
      <c r="V20" s="17"/>
      <c r="W20" s="17">
        <f t="shared" si="7"/>
        <v>33065519.681385182</v>
      </c>
    </row>
    <row r="21" spans="1:26" x14ac:dyDescent="0.25">
      <c r="A21" s="50" t="s">
        <v>15</v>
      </c>
      <c r="B21" s="49">
        <v>200</v>
      </c>
      <c r="C21" s="17">
        <f t="shared" si="0"/>
        <v>154.28815399265102</v>
      </c>
      <c r="D21" s="17">
        <v>13.364233038365301</v>
      </c>
      <c r="E21" s="38">
        <v>0.17071563863219757</v>
      </c>
      <c r="F21" s="38">
        <f t="shared" si="1"/>
        <v>2.914382927359907E-2</v>
      </c>
      <c r="G21" s="17"/>
      <c r="H21" s="17"/>
      <c r="I21" s="17"/>
      <c r="J21" s="17">
        <f t="shared" si="8"/>
        <v>150.43095014283475</v>
      </c>
      <c r="K21" s="17"/>
      <c r="L21" s="17">
        <f t="shared" si="2"/>
        <v>2010.3942738915555</v>
      </c>
      <c r="M21" s="17"/>
      <c r="N21" s="17">
        <f t="shared" si="3"/>
        <v>46.265897067725675</v>
      </c>
      <c r="O21" s="17">
        <f t="shared" si="4"/>
        <v>2140.5332314813872</v>
      </c>
      <c r="P21" s="17"/>
      <c r="Q21" s="17">
        <f t="shared" si="5"/>
        <v>28606.584931882397</v>
      </c>
      <c r="R21" s="17"/>
      <c r="S21" s="17">
        <f t="shared" si="6"/>
        <v>1323509.3139176231</v>
      </c>
      <c r="T21" s="17"/>
      <c r="U21" s="17"/>
      <c r="V21" s="17"/>
      <c r="W21" s="17">
        <f t="shared" si="7"/>
        <v>61233345.685888983</v>
      </c>
    </row>
    <row r="22" spans="1:26" x14ac:dyDescent="0.25">
      <c r="A22" s="50" t="s">
        <v>12</v>
      </c>
      <c r="B22" s="49">
        <v>210</v>
      </c>
      <c r="C22" s="17">
        <f t="shared" si="0"/>
        <v>162.00256169228356</v>
      </c>
      <c r="D22" s="17">
        <v>11.764448867102129</v>
      </c>
      <c r="E22" s="38">
        <v>0.21118309914263272</v>
      </c>
      <c r="F22" s="38">
        <f t="shared" si="1"/>
        <v>4.4598301363487039E-2</v>
      </c>
      <c r="G22" s="17"/>
      <c r="H22" s="17"/>
      <c r="I22" s="17"/>
      <c r="J22" s="17">
        <f t="shared" si="8"/>
        <v>158.14535784246729</v>
      </c>
      <c r="K22" s="17"/>
      <c r="L22" s="17">
        <f t="shared" si="2"/>
        <v>1860.492975907275</v>
      </c>
      <c r="M22" s="17"/>
      <c r="N22" s="17">
        <f t="shared" si="3"/>
        <v>53.98030476735822</v>
      </c>
      <c r="O22" s="17">
        <f t="shared" si="4"/>
        <v>2913.8733027768767</v>
      </c>
      <c r="P22" s="17"/>
      <c r="Q22" s="17">
        <f t="shared" si="5"/>
        <v>34280.113475732564</v>
      </c>
      <c r="R22" s="17"/>
      <c r="S22" s="17">
        <f t="shared" si="6"/>
        <v>1850450.9728796673</v>
      </c>
      <c r="T22" s="17"/>
      <c r="U22" s="17"/>
      <c r="V22" s="17"/>
      <c r="W22" s="17">
        <f t="shared" si="7"/>
        <v>99887907.473098963</v>
      </c>
    </row>
    <row r="23" spans="1:26" x14ac:dyDescent="0.25">
      <c r="A23" s="50" t="s">
        <v>49</v>
      </c>
      <c r="B23" s="49">
        <v>220</v>
      </c>
      <c r="C23" s="17">
        <f t="shared" si="0"/>
        <v>169.71696939191611</v>
      </c>
      <c r="D23" s="17">
        <v>10.203002132866867</v>
      </c>
      <c r="E23" s="38">
        <v>0.16901378538268008</v>
      </c>
      <c r="F23" s="38">
        <f t="shared" si="1"/>
        <v>2.8565659649382642E-2</v>
      </c>
      <c r="G23" s="17"/>
      <c r="H23" s="17"/>
      <c r="I23" s="17"/>
      <c r="J23" s="17">
        <f t="shared" si="8"/>
        <v>165.85976554209984</v>
      </c>
      <c r="K23" s="17"/>
      <c r="L23" s="17">
        <f t="shared" si="2"/>
        <v>1692.2675415828433</v>
      </c>
      <c r="M23" s="17"/>
      <c r="N23" s="17">
        <f t="shared" si="3"/>
        <v>61.694712466990765</v>
      </c>
      <c r="O23" s="17">
        <f t="shared" si="4"/>
        <v>3806.2375463846656</v>
      </c>
      <c r="P23" s="17"/>
      <c r="Q23" s="17">
        <f t="shared" si="5"/>
        <v>38835.049803960697</v>
      </c>
      <c r="R23" s="17"/>
      <c r="S23" s="17">
        <f t="shared" si="6"/>
        <v>2395917.2312966213</v>
      </c>
      <c r="T23" s="17"/>
      <c r="U23" s="17"/>
      <c r="V23" s="17"/>
      <c r="W23" s="17">
        <f t="shared" si="7"/>
        <v>147815424.67955366</v>
      </c>
    </row>
    <row r="24" spans="1:26" x14ac:dyDescent="0.25">
      <c r="A24" s="50" t="s">
        <v>74</v>
      </c>
      <c r="B24" s="49">
        <v>230</v>
      </c>
      <c r="C24" s="17">
        <f t="shared" si="0"/>
        <v>177.43137709154868</v>
      </c>
      <c r="D24" s="17">
        <v>9.082817566592432</v>
      </c>
      <c r="E24" s="38">
        <v>0.16115670980698341</v>
      </c>
      <c r="F24" s="38">
        <f t="shared" si="1"/>
        <v>2.5971485115812262E-2</v>
      </c>
      <c r="G24" s="17"/>
      <c r="H24" s="17"/>
      <c r="I24" s="17"/>
      <c r="J24" s="17">
        <f t="shared" si="8"/>
        <v>173.57417324173241</v>
      </c>
      <c r="K24" s="17"/>
      <c r="L24" s="17">
        <f t="shared" si="2"/>
        <v>1576.5425498267653</v>
      </c>
      <c r="M24" s="17"/>
      <c r="N24" s="17">
        <f t="shared" si="3"/>
        <v>69.409120166623339</v>
      </c>
      <c r="O24" s="17">
        <f t="shared" si="4"/>
        <v>4817.625962304759</v>
      </c>
      <c r="P24" s="17"/>
      <c r="Q24" s="17">
        <f t="shared" si="5"/>
        <v>43757.617719693437</v>
      </c>
      <c r="R24" s="17"/>
      <c r="S24" s="17">
        <f t="shared" si="6"/>
        <v>3037177.7465113685</v>
      </c>
      <c r="T24" s="17"/>
      <c r="U24" s="17"/>
      <c r="V24" s="17"/>
      <c r="W24" s="17">
        <f t="shared" si="7"/>
        <v>210807835.17500186</v>
      </c>
    </row>
    <row r="25" spans="1:26" x14ac:dyDescent="0.25">
      <c r="A25" s="50" t="s">
        <v>30</v>
      </c>
      <c r="B25" s="49">
        <v>240</v>
      </c>
      <c r="C25" s="17">
        <f t="shared" si="0"/>
        <v>185.1457847911812</v>
      </c>
      <c r="D25" s="17">
        <v>7.7280326043294165</v>
      </c>
      <c r="E25" s="38">
        <v>0.12848316368462201</v>
      </c>
      <c r="F25" s="38">
        <f t="shared" si="1"/>
        <v>1.6507923350409372E-2</v>
      </c>
      <c r="G25" s="17"/>
      <c r="H25" s="17"/>
      <c r="I25" s="17"/>
      <c r="J25" s="17">
        <f t="shared" si="8"/>
        <v>181.28858094136496</v>
      </c>
      <c r="K25" s="17"/>
      <c r="L25" s="17">
        <f t="shared" si="2"/>
        <v>1401.0040643074808</v>
      </c>
      <c r="M25" s="17"/>
      <c r="N25" s="17">
        <f t="shared" si="3"/>
        <v>77.123527866255884</v>
      </c>
      <c r="O25" s="17">
        <f t="shared" si="4"/>
        <v>5948.0385505371478</v>
      </c>
      <c r="P25" s="17"/>
      <c r="Q25" s="17">
        <f t="shared" si="5"/>
        <v>45966.635850359366</v>
      </c>
      <c r="R25" s="17"/>
      <c r="S25" s="17">
        <f t="shared" si="6"/>
        <v>3545109.1209232272</v>
      </c>
      <c r="T25" s="17"/>
      <c r="U25" s="17"/>
      <c r="V25" s="17"/>
      <c r="W25" s="17">
        <f t="shared" si="7"/>
        <v>273411322.07644039</v>
      </c>
    </row>
    <row r="26" spans="1:26" x14ac:dyDescent="0.25">
      <c r="A26" s="50" t="s">
        <v>38</v>
      </c>
      <c r="B26" s="49">
        <v>250</v>
      </c>
      <c r="C26" s="17">
        <f t="shared" si="0"/>
        <v>192.86019249081374</v>
      </c>
      <c r="D26" s="17">
        <v>6.7501263093946235</v>
      </c>
      <c r="E26" s="38">
        <v>0.11318466859863283</v>
      </c>
      <c r="F26" s="38">
        <f t="shared" si="1"/>
        <v>1.281076920578234E-2</v>
      </c>
      <c r="G26" s="17"/>
      <c r="H26" s="17"/>
      <c r="I26" s="17"/>
      <c r="J26" s="17">
        <f t="shared" si="8"/>
        <v>189.00298864099747</v>
      </c>
      <c r="K26" s="17"/>
      <c r="L26" s="17">
        <f t="shared" si="2"/>
        <v>1275.7940461798103</v>
      </c>
      <c r="M26" s="17"/>
      <c r="N26" s="17">
        <f t="shared" si="3"/>
        <v>84.837935565888401</v>
      </c>
      <c r="O26" s="17">
        <f t="shared" si="4"/>
        <v>7197.4753110818319</v>
      </c>
      <c r="P26" s="17"/>
      <c r="Q26" s="17">
        <f t="shared" si="5"/>
        <v>48583.867458551729</v>
      </c>
      <c r="R26" s="17"/>
      <c r="S26" s="17">
        <f t="shared" si="6"/>
        <v>4121755.0169902737</v>
      </c>
      <c r="T26" s="17"/>
      <c r="U26" s="17"/>
      <c r="V26" s="17"/>
      <c r="W26" s="17">
        <f t="shared" si="7"/>
        <v>349681186.54979807</v>
      </c>
    </row>
    <row r="27" spans="1:26" x14ac:dyDescent="0.25">
      <c r="A27" s="50" t="s">
        <v>43</v>
      </c>
      <c r="B27" s="49">
        <v>260</v>
      </c>
      <c r="C27" s="17">
        <f t="shared" si="0"/>
        <v>200.57460019044632</v>
      </c>
      <c r="D27" s="17">
        <v>5.7486235250598634</v>
      </c>
      <c r="E27" s="38">
        <v>0.10358807257589581</v>
      </c>
      <c r="F27" s="38">
        <f t="shared" si="1"/>
        <v>1.0730488779989058E-2</v>
      </c>
      <c r="G27" s="17"/>
      <c r="H27" s="17"/>
      <c r="I27" s="17"/>
      <c r="J27" s="17">
        <f t="shared" si="8"/>
        <v>196.71739634063005</v>
      </c>
      <c r="K27" s="17"/>
      <c r="L27" s="17">
        <f t="shared" si="2"/>
        <v>1130.8542523922711</v>
      </c>
      <c r="M27" s="17"/>
      <c r="N27" s="17">
        <f t="shared" si="3"/>
        <v>92.552343265520975</v>
      </c>
      <c r="O27" s="17">
        <f t="shared" si="4"/>
        <v>8565.936243938826</v>
      </c>
      <c r="P27" s="17"/>
      <c r="Q27" s="17">
        <f t="shared" si="5"/>
        <v>49242.342606069658</v>
      </c>
      <c r="R27" s="17"/>
      <c r="S27" s="17">
        <f t="shared" si="6"/>
        <v>4557494.1960753473</v>
      </c>
      <c r="T27" s="17"/>
      <c r="U27" s="17"/>
      <c r="V27" s="17"/>
      <c r="W27" s="17">
        <f t="shared" si="7"/>
        <v>421806767.2657851</v>
      </c>
    </row>
    <row r="28" spans="1:26" x14ac:dyDescent="0.25">
      <c r="A28" s="50" t="s">
        <v>61</v>
      </c>
      <c r="B28" s="49">
        <v>270</v>
      </c>
      <c r="C28" s="17">
        <f t="shared" si="0"/>
        <v>208.28900789007886</v>
      </c>
      <c r="D28" s="17">
        <v>5.1856834556653491</v>
      </c>
      <c r="E28" s="38">
        <v>8.3845945508827263E-2</v>
      </c>
      <c r="F28" s="38">
        <f t="shared" si="1"/>
        <v>7.0301425782692308E-3</v>
      </c>
      <c r="G28" s="17"/>
      <c r="H28" s="17"/>
      <c r="I28" s="17"/>
      <c r="J28" s="17">
        <f t="shared" si="8"/>
        <v>204.43180404026259</v>
      </c>
      <c r="K28" s="17"/>
      <c r="L28" s="17">
        <f t="shared" si="2"/>
        <v>1060.1186240234103</v>
      </c>
      <c r="M28" s="17"/>
      <c r="N28" s="17">
        <f t="shared" si="3"/>
        <v>100.26675096515352</v>
      </c>
      <c r="O28" s="17">
        <f t="shared" si="4"/>
        <v>10053.421349108114</v>
      </c>
      <c r="P28" s="17"/>
      <c r="Q28" s="17">
        <f t="shared" si="5"/>
        <v>52133.860762902761</v>
      </c>
      <c r="R28" s="17"/>
      <c r="S28" s="17">
        <f t="shared" si="6"/>
        <v>5227292.83396596</v>
      </c>
      <c r="T28" s="17"/>
      <c r="U28" s="17"/>
      <c r="V28" s="17"/>
      <c r="W28" s="17">
        <f t="shared" si="7"/>
        <v>524123668.80519646</v>
      </c>
    </row>
    <row r="29" spans="1:26" x14ac:dyDescent="0.25">
      <c r="A29" s="50" t="s">
        <v>2</v>
      </c>
      <c r="B29" s="49">
        <v>280</v>
      </c>
      <c r="C29" s="17">
        <f t="shared" si="0"/>
        <v>216.00341558971141</v>
      </c>
      <c r="D29" s="17">
        <v>4.343690745313717</v>
      </c>
      <c r="E29" s="38">
        <v>8.0789746496010784E-2</v>
      </c>
      <c r="F29" s="38">
        <f t="shared" si="1"/>
        <v>6.5269831388896863E-3</v>
      </c>
      <c r="G29" s="17"/>
      <c r="H29" s="17"/>
      <c r="I29" s="17"/>
      <c r="J29" s="17">
        <f t="shared" si="8"/>
        <v>212.14621173989514</v>
      </c>
      <c r="K29" s="17"/>
      <c r="L29" s="17">
        <f t="shared" si="2"/>
        <v>921.49753658794668</v>
      </c>
      <c r="M29" s="17"/>
      <c r="N29" s="17">
        <f t="shared" si="3"/>
        <v>107.98115866478607</v>
      </c>
      <c r="O29" s="17">
        <f t="shared" si="4"/>
        <v>11659.930626589703</v>
      </c>
      <c r="P29" s="17"/>
      <c r="Q29" s="17">
        <f t="shared" si="5"/>
        <v>50647.132753717662</v>
      </c>
      <c r="R29" s="17"/>
      <c r="S29" s="17">
        <f t="shared" si="6"/>
        <v>5468936.0777956704</v>
      </c>
      <c r="T29" s="17"/>
      <c r="U29" s="17"/>
      <c r="V29" s="17"/>
      <c r="W29" s="17">
        <f t="shared" si="7"/>
        <v>590542054.34402704</v>
      </c>
    </row>
    <row r="30" spans="1:26" x14ac:dyDescent="0.25">
      <c r="A30" s="50" t="s">
        <v>3</v>
      </c>
      <c r="B30" s="49">
        <v>290</v>
      </c>
      <c r="C30" s="17">
        <f t="shared" si="0"/>
        <v>223.71782328934398</v>
      </c>
      <c r="D30" s="17">
        <v>3.5943211176236587</v>
      </c>
      <c r="E30" s="38">
        <v>7.5295054310918014E-2</v>
      </c>
      <c r="F30" s="38">
        <f t="shared" si="1"/>
        <v>5.6693452036840931E-3</v>
      </c>
      <c r="G30" s="17"/>
      <c r="H30" s="17"/>
      <c r="I30" s="17"/>
      <c r="J30" s="17">
        <f t="shared" si="8"/>
        <v>219.86061943952768</v>
      </c>
      <c r="K30" s="17"/>
      <c r="L30" s="17">
        <f t="shared" si="2"/>
        <v>790.24966738531305</v>
      </c>
      <c r="M30" s="17"/>
      <c r="N30" s="17">
        <f t="shared" si="3"/>
        <v>115.69556636441861</v>
      </c>
      <c r="O30" s="17">
        <f t="shared" si="4"/>
        <v>13385.464076383591</v>
      </c>
      <c r="P30" s="17"/>
      <c r="Q30" s="17">
        <f t="shared" si="5"/>
        <v>48111.656198938399</v>
      </c>
      <c r="R30" s="17"/>
      <c r="S30" s="17">
        <f t="shared" si="6"/>
        <v>5566305.3126663696</v>
      </c>
      <c r="T30" s="17"/>
      <c r="U30" s="17"/>
      <c r="V30" s="17"/>
      <c r="W30" s="17">
        <f t="shared" si="7"/>
        <v>643996845.70620787</v>
      </c>
    </row>
    <row r="31" spans="1:26" ht="15.75" thickBot="1" x14ac:dyDescent="0.3">
      <c r="A31" s="51" t="s">
        <v>37</v>
      </c>
      <c r="B31" s="49">
        <v>300</v>
      </c>
      <c r="C31" s="17">
        <f t="shared" si="0"/>
        <v>231.43223098897653</v>
      </c>
      <c r="D31" s="17">
        <v>3.0528641580506197</v>
      </c>
      <c r="E31" s="38">
        <v>6.2719407968922988E-2</v>
      </c>
      <c r="F31" s="38">
        <f t="shared" si="1"/>
        <v>3.9337241359722001E-3</v>
      </c>
      <c r="G31" s="17"/>
      <c r="H31" s="17"/>
      <c r="I31" s="17"/>
      <c r="J31" s="17">
        <f t="shared" si="8"/>
        <v>227.57502713916026</v>
      </c>
      <c r="K31" s="17"/>
      <c r="L31" s="17">
        <f t="shared" si="2"/>
        <v>694.75564362053944</v>
      </c>
      <c r="M31" s="17"/>
      <c r="N31" s="17">
        <f t="shared" si="3"/>
        <v>123.40997406405118</v>
      </c>
      <c r="O31" s="17">
        <f t="shared" si="4"/>
        <v>15230.021698489785</v>
      </c>
      <c r="P31" s="17"/>
      <c r="Q31" s="17">
        <f t="shared" si="5"/>
        <v>46495.187369652689</v>
      </c>
      <c r="R31" s="17"/>
      <c r="S31" s="17">
        <f t="shared" si="6"/>
        <v>5737969.8673920389</v>
      </c>
      <c r="T31" s="17"/>
      <c r="U31" s="17"/>
      <c r="V31" s="17"/>
      <c r="W31" s="17">
        <f t="shared" si="7"/>
        <v>708122712.51515877</v>
      </c>
    </row>
    <row r="34" spans="3:23" x14ac:dyDescent="0.25">
      <c r="C34" t="s">
        <v>99</v>
      </c>
      <c r="D34">
        <f>SUM(D2:D31)</f>
        <v>405.87215679395018</v>
      </c>
      <c r="E34" s="25" t="s">
        <v>144</v>
      </c>
      <c r="F34" s="25">
        <f>SQRT(SUM(F2:F31))</f>
        <v>1.099222692579547</v>
      </c>
      <c r="K34" t="s">
        <v>99</v>
      </c>
      <c r="L34">
        <f>SUM(L2:L31)</f>
        <v>42277.694754150813</v>
      </c>
      <c r="P34" t="s">
        <v>99</v>
      </c>
      <c r="Q34">
        <f>SUM(Q2:Q31)</f>
        <v>943695.812537972</v>
      </c>
      <c r="R34" t="s">
        <v>99</v>
      </c>
      <c r="S34">
        <f>SUM(S2:S31)</f>
        <v>20784163.821166422</v>
      </c>
      <c r="V34" t="s">
        <v>99</v>
      </c>
      <c r="W34">
        <f>SUM(W2:W31)</f>
        <v>5620817495.6793938</v>
      </c>
    </row>
    <row r="36" spans="3:23" x14ac:dyDescent="0.25">
      <c r="K36" s="16" t="s">
        <v>101</v>
      </c>
      <c r="L36">
        <f>L34/D34</f>
        <v>104.16505307510907</v>
      </c>
      <c r="P36" t="s">
        <v>105</v>
      </c>
      <c r="Q36">
        <f>SQRT((Q34)/(D34-1))</f>
        <v>48.278865752512559</v>
      </c>
    </row>
  </sheetData>
  <sortState ref="J2:K31">
    <sortCondition descending="1" ref="J2"/>
  </sortState>
  <pageMargins left="0.7" right="0.7" top="0.75" bottom="0.75" header="0.3" footer="0.3"/>
  <pageSetup paperSize="9"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9"/>
  <sheetViews>
    <sheetView zoomScale="60" zoomScaleNormal="60" workbookViewId="0">
      <selection activeCell="AB11" sqref="AB11"/>
    </sheetView>
  </sheetViews>
  <sheetFormatPr defaultRowHeight="15" x14ac:dyDescent="0.25"/>
  <cols>
    <col min="1" max="1" width="17.28515625" bestFit="1" customWidth="1"/>
    <col min="2" max="2" width="7.7109375" bestFit="1" customWidth="1"/>
    <col min="3" max="3" width="17.7109375" bestFit="1" customWidth="1"/>
    <col min="4" max="4" width="14.85546875" bestFit="1" customWidth="1"/>
    <col min="5" max="5" width="16.28515625" style="25" bestFit="1" customWidth="1"/>
    <col min="6" max="6" width="13.28515625" bestFit="1" customWidth="1"/>
    <col min="7" max="7" width="14.85546875" style="25" bestFit="1" customWidth="1"/>
    <col min="8" max="8" width="14.85546875" style="25" customWidth="1"/>
    <col min="9" max="9" width="14.5703125" bestFit="1" customWidth="1"/>
    <col min="12" max="12" width="10.7109375" bestFit="1" customWidth="1"/>
    <col min="15" max="15" width="12" bestFit="1" customWidth="1"/>
    <col min="18" max="18" width="9.85546875" bestFit="1" customWidth="1"/>
    <col min="21" max="21" width="11" bestFit="1" customWidth="1"/>
    <col min="22" max="22" width="10.28515625" bestFit="1" customWidth="1"/>
    <col min="25" max="25" width="14.85546875" bestFit="1" customWidth="1"/>
    <col min="27" max="27" width="23.42578125" bestFit="1" customWidth="1"/>
    <col min="28" max="28" width="13.5703125" bestFit="1" customWidth="1"/>
  </cols>
  <sheetData>
    <row r="1" spans="1:28" ht="15.75" thickBot="1" x14ac:dyDescent="0.3">
      <c r="A1" s="21" t="s">
        <v>93</v>
      </c>
      <c r="B1" s="54" t="s">
        <v>94</v>
      </c>
      <c r="C1" s="55" t="s">
        <v>96</v>
      </c>
      <c r="D1" s="55" t="s">
        <v>97</v>
      </c>
      <c r="E1" s="56" t="s">
        <v>142</v>
      </c>
      <c r="F1" s="55" t="s">
        <v>108</v>
      </c>
      <c r="G1" s="56" t="s">
        <v>145</v>
      </c>
      <c r="H1" s="56" t="s">
        <v>147</v>
      </c>
      <c r="I1" s="55" t="s">
        <v>95</v>
      </c>
      <c r="J1" s="55">
        <v>2.3143223098897652</v>
      </c>
      <c r="K1" s="55"/>
      <c r="L1" s="55" t="s">
        <v>98</v>
      </c>
      <c r="M1" s="55"/>
      <c r="N1" s="55" t="s">
        <v>100</v>
      </c>
      <c r="O1" s="55"/>
      <c r="P1" s="55" t="s">
        <v>102</v>
      </c>
      <c r="Q1" s="55" t="s">
        <v>103</v>
      </c>
      <c r="R1" s="55"/>
      <c r="S1" s="55" t="s">
        <v>104</v>
      </c>
      <c r="T1" s="55"/>
      <c r="U1" s="60" t="s">
        <v>106</v>
      </c>
      <c r="V1" s="55"/>
      <c r="W1" s="55"/>
      <c r="X1" s="55"/>
      <c r="Y1" s="57" t="s">
        <v>109</v>
      </c>
    </row>
    <row r="2" spans="1:28" x14ac:dyDescent="0.25">
      <c r="A2" s="52" t="s">
        <v>25</v>
      </c>
      <c r="B2" s="53">
        <v>10</v>
      </c>
      <c r="C2" s="18">
        <f>J$1*(B2/3)</f>
        <v>7.7144076996325506</v>
      </c>
      <c r="D2" s="18">
        <v>0.13760928186123358</v>
      </c>
      <c r="E2" s="43">
        <v>1.4964466012740385E-4</v>
      </c>
      <c r="F2" s="18">
        <f>D2/D$34*100</f>
        <v>3.3904587825937992E-2</v>
      </c>
      <c r="G2" s="43">
        <f>F2*SQRT(((E2/D2)^2)+((D$36/D$34)^2))</f>
        <v>9.8949409212736129E-5</v>
      </c>
      <c r="H2" s="43">
        <f>G2*2</f>
        <v>1.9789881842547226E-4</v>
      </c>
      <c r="I2" s="18"/>
      <c r="J2" s="18"/>
      <c r="K2" s="18"/>
      <c r="L2" s="18">
        <f>C2/2</f>
        <v>3.8572038498162753</v>
      </c>
      <c r="M2" s="18"/>
      <c r="N2" s="18">
        <f>L2*F2</f>
        <v>0.13077690668864203</v>
      </c>
      <c r="O2" s="18"/>
      <c r="P2" s="18">
        <f>L2-N$36</f>
        <v>-100.30784922529274</v>
      </c>
      <c r="Q2" s="18">
        <f>P2^2</f>
        <v>10061.664616204062</v>
      </c>
      <c r="R2" s="18"/>
      <c r="S2" s="18">
        <f>Q2*F2</f>
        <v>341.1365916552233</v>
      </c>
      <c r="T2" s="18"/>
      <c r="U2" s="61">
        <f>S2*P2</f>
        <v>-34218.677800982397</v>
      </c>
      <c r="V2" s="18"/>
      <c r="W2" s="18"/>
      <c r="X2" s="18"/>
      <c r="Y2" s="18">
        <f>U2*P2</f>
        <v>3432401.973549814</v>
      </c>
    </row>
    <row r="3" spans="1:28" x14ac:dyDescent="0.25">
      <c r="A3" s="50" t="s">
        <v>50</v>
      </c>
      <c r="B3" s="49">
        <v>20</v>
      </c>
      <c r="C3" s="17">
        <f t="shared" ref="C3:C31" si="0">J$1*(B3/3)</f>
        <v>15.428815399265101</v>
      </c>
      <c r="D3" s="17">
        <v>1.7290866626936705</v>
      </c>
      <c r="E3" s="38">
        <v>3.9328669517195445E-3</v>
      </c>
      <c r="F3" s="17">
        <f t="shared" ref="F3:F31" si="1">D3/D$34*100</f>
        <v>0.42601756088715365</v>
      </c>
      <c r="G3" s="38">
        <f t="shared" ref="G3:G31" si="2">F3*SQRT(((E3/D3)^2)+((D$36/D$34)^2))</f>
        <v>1.5067045440005057E-3</v>
      </c>
      <c r="H3" s="43">
        <f t="shared" ref="H3:H31" si="3">G3*2</f>
        <v>3.0134090880010113E-3</v>
      </c>
      <c r="I3" s="17"/>
      <c r="J3" s="17"/>
      <c r="K3" s="17"/>
      <c r="L3" s="17">
        <f>((C3-C2)/2)+C2</f>
        <v>11.571611549448825</v>
      </c>
      <c r="M3" s="17"/>
      <c r="N3" s="17">
        <f t="shared" ref="N3:N31" si="4">L3*F3</f>
        <v>4.9297097278298052</v>
      </c>
      <c r="O3" s="17"/>
      <c r="P3" s="17">
        <f t="shared" ref="P3:P31" si="5">L3-N$36</f>
        <v>-92.593441525660182</v>
      </c>
      <c r="Q3" s="17">
        <f t="shared" ref="Q3:Q31" si="6">P3^2</f>
        <v>8573.545413565851</v>
      </c>
      <c r="R3" s="17"/>
      <c r="S3" s="17">
        <f t="shared" ref="S3:S31" si="7">Q3*F3</f>
        <v>3652.4809052425667</v>
      </c>
      <c r="T3" s="17"/>
      <c r="U3" s="62">
        <f t="shared" ref="U3:U31" si="8">S3*P3</f>
        <v>-338195.77712316799</v>
      </c>
      <c r="V3" s="17"/>
      <c r="W3" s="17"/>
      <c r="X3" s="17"/>
      <c r="Y3" s="17">
        <f t="shared" ref="Y3:Y31" si="9">U3*P3</f>
        <v>31314710.913279258</v>
      </c>
    </row>
    <row r="4" spans="1:28" x14ac:dyDescent="0.25">
      <c r="A4" s="50" t="s">
        <v>82</v>
      </c>
      <c r="B4" s="49">
        <v>30</v>
      </c>
      <c r="C4" s="17">
        <f t="shared" si="0"/>
        <v>23.14322309889765</v>
      </c>
      <c r="D4" s="17">
        <v>4.5281377647324117</v>
      </c>
      <c r="E4" s="38">
        <v>2.8986208404470973E-2</v>
      </c>
      <c r="F4" s="17">
        <f t="shared" si="1"/>
        <v>1.1156561712685353</v>
      </c>
      <c r="G4" s="38">
        <f t="shared" si="2"/>
        <v>7.7545887349016332E-3</v>
      </c>
      <c r="H4" s="43">
        <f t="shared" si="3"/>
        <v>1.5509177469803266E-2</v>
      </c>
      <c r="I4" s="17"/>
      <c r="J4" s="17"/>
      <c r="K4" s="17"/>
      <c r="L4" s="17">
        <f t="shared" ref="L4:L31" si="10">((C4-C3)/2)+C3</f>
        <v>19.286019249081377</v>
      </c>
      <c r="M4" s="17"/>
      <c r="N4" s="17">
        <f t="shared" si="4"/>
        <v>21.516566394441401</v>
      </c>
      <c r="O4" s="17"/>
      <c r="P4" s="17">
        <f t="shared" si="5"/>
        <v>-84.879033826027637</v>
      </c>
      <c r="Q4" s="17">
        <f t="shared" si="6"/>
        <v>7204.4503832399441</v>
      </c>
      <c r="R4" s="17"/>
      <c r="S4" s="17">
        <f t="shared" si="7"/>
        <v>8037.689530659608</v>
      </c>
      <c r="T4" s="17"/>
      <c r="U4" s="62">
        <f t="shared" si="8"/>
        <v>-682231.32155596511</v>
      </c>
      <c r="V4" s="17"/>
      <c r="W4" s="17"/>
      <c r="X4" s="17"/>
      <c r="Y4" s="17">
        <f t="shared" si="9"/>
        <v>57907135.419524297</v>
      </c>
    </row>
    <row r="5" spans="1:28" x14ac:dyDescent="0.25">
      <c r="A5" s="50" t="s">
        <v>24</v>
      </c>
      <c r="B5" s="49">
        <v>40</v>
      </c>
      <c r="C5" s="17">
        <f t="shared" si="0"/>
        <v>30.857630798530202</v>
      </c>
      <c r="D5" s="17">
        <v>8.2623374693762077</v>
      </c>
      <c r="E5" s="38">
        <v>5.6990002406317374E-2</v>
      </c>
      <c r="F5" s="17">
        <f t="shared" si="1"/>
        <v>2.0356995007102108</v>
      </c>
      <c r="G5" s="38">
        <f t="shared" si="2"/>
        <v>1.5084968449728267E-2</v>
      </c>
      <c r="H5" s="43">
        <f t="shared" si="3"/>
        <v>3.0169936899456535E-2</v>
      </c>
      <c r="I5" s="17"/>
      <c r="J5" s="17"/>
      <c r="K5" s="17"/>
      <c r="L5" s="17">
        <f t="shared" si="10"/>
        <v>27.000426948713926</v>
      </c>
      <c r="M5" s="17"/>
      <c r="N5" s="17">
        <f t="shared" si="4"/>
        <v>54.96475565845946</v>
      </c>
      <c r="O5" s="17"/>
      <c r="P5" s="17">
        <f t="shared" si="5"/>
        <v>-77.164626126395092</v>
      </c>
      <c r="Q5" s="17">
        <f t="shared" si="6"/>
        <v>5954.3795252263362</v>
      </c>
      <c r="R5" s="17"/>
      <c r="S5" s="17">
        <f t="shared" si="7"/>
        <v>12121.327426542355</v>
      </c>
      <c r="T5" s="17"/>
      <c r="U5" s="62">
        <f t="shared" si="8"/>
        <v>-935337.69902475958</v>
      </c>
      <c r="V5" s="17"/>
      <c r="W5" s="17"/>
      <c r="X5" s="17"/>
      <c r="Y5" s="17">
        <f t="shared" si="9"/>
        <v>72174983.847168237</v>
      </c>
    </row>
    <row r="6" spans="1:28" x14ac:dyDescent="0.25">
      <c r="A6" s="50" t="s">
        <v>80</v>
      </c>
      <c r="B6" s="49">
        <v>50</v>
      </c>
      <c r="C6" s="17">
        <f t="shared" si="0"/>
        <v>38.572038498162755</v>
      </c>
      <c r="D6" s="17">
        <v>12.054242548066023</v>
      </c>
      <c r="E6" s="38">
        <v>0.10591918248117548</v>
      </c>
      <c r="F6" s="17">
        <f t="shared" si="1"/>
        <v>2.9699604533812902</v>
      </c>
      <c r="G6" s="38">
        <f t="shared" si="2"/>
        <v>2.7308158456527398E-2</v>
      </c>
      <c r="H6" s="43">
        <f t="shared" si="3"/>
        <v>5.4616316913054797E-2</v>
      </c>
      <c r="I6" s="17"/>
      <c r="J6" s="17"/>
      <c r="K6" s="17"/>
      <c r="L6" s="17">
        <f t="shared" si="10"/>
        <v>34.714834648346482</v>
      </c>
      <c r="M6" s="17"/>
      <c r="N6" s="17">
        <f t="shared" si="4"/>
        <v>103.10168605125963</v>
      </c>
      <c r="O6" s="17"/>
      <c r="P6" s="17">
        <f t="shared" si="5"/>
        <v>-69.450218426762532</v>
      </c>
      <c r="Q6" s="17">
        <f t="shared" si="6"/>
        <v>4823.3328395250264</v>
      </c>
      <c r="R6" s="17"/>
      <c r="S6" s="17">
        <f t="shared" si="7"/>
        <v>14325.107786884613</v>
      </c>
      <c r="T6" s="17"/>
      <c r="U6" s="62">
        <f t="shared" si="8"/>
        <v>-994881.86478605319</v>
      </c>
      <c r="V6" s="17"/>
      <c r="W6" s="17"/>
      <c r="X6" s="17"/>
      <c r="Y6" s="17">
        <f t="shared" si="9"/>
        <v>69094762.81821622</v>
      </c>
    </row>
    <row r="7" spans="1:28" x14ac:dyDescent="0.25">
      <c r="A7" s="50" t="s">
        <v>42</v>
      </c>
      <c r="B7" s="49">
        <v>60</v>
      </c>
      <c r="C7" s="17">
        <f t="shared" si="0"/>
        <v>46.2864461977953</v>
      </c>
      <c r="D7" s="17">
        <v>15.926216857955261</v>
      </c>
      <c r="E7" s="38">
        <v>0.14668786246287754</v>
      </c>
      <c r="F7" s="17">
        <f t="shared" si="1"/>
        <v>3.9239491035204348</v>
      </c>
      <c r="G7" s="38">
        <f t="shared" si="2"/>
        <v>3.7671452786258317E-2</v>
      </c>
      <c r="H7" s="43">
        <f t="shared" si="3"/>
        <v>7.5342905572516633E-2</v>
      </c>
      <c r="I7" s="17"/>
      <c r="J7" s="17"/>
      <c r="K7" s="17"/>
      <c r="L7" s="17">
        <f t="shared" si="10"/>
        <v>42.429242347979027</v>
      </c>
      <c r="M7" s="17"/>
      <c r="N7" s="17">
        <f t="shared" si="4"/>
        <v>166.49018747440357</v>
      </c>
      <c r="O7" s="17"/>
      <c r="P7" s="17">
        <f t="shared" si="5"/>
        <v>-61.735810727129987</v>
      </c>
      <c r="Q7" s="17">
        <f t="shared" si="6"/>
        <v>3811.3103261360179</v>
      </c>
      <c r="R7" s="17"/>
      <c r="S7" s="17">
        <f t="shared" si="7"/>
        <v>14955.387737479603</v>
      </c>
      <c r="T7" s="17"/>
      <c r="U7" s="62">
        <f t="shared" si="8"/>
        <v>-923282.98671188159</v>
      </c>
      <c r="V7" s="17"/>
      <c r="W7" s="17"/>
      <c r="X7" s="17"/>
      <c r="Y7" s="17">
        <f t="shared" si="9"/>
        <v>56999623.71522399</v>
      </c>
    </row>
    <row r="8" spans="1:28" x14ac:dyDescent="0.25">
      <c r="A8" s="50" t="s">
        <v>26</v>
      </c>
      <c r="B8" s="49">
        <v>70</v>
      </c>
      <c r="C8" s="17">
        <f t="shared" si="0"/>
        <v>54.000853897427852</v>
      </c>
      <c r="D8" s="17">
        <v>19.588793985521203</v>
      </c>
      <c r="E8" s="38">
        <v>0.18004629012964687</v>
      </c>
      <c r="F8" s="17">
        <f t="shared" si="1"/>
        <v>4.8263458474846503</v>
      </c>
      <c r="G8" s="38">
        <f t="shared" si="2"/>
        <v>4.6246038045191423E-2</v>
      </c>
      <c r="H8" s="43">
        <f t="shared" si="3"/>
        <v>9.2492076090382846E-2</v>
      </c>
      <c r="I8" s="17"/>
      <c r="J8" s="17"/>
      <c r="K8" s="17"/>
      <c r="L8" s="17">
        <f t="shared" si="10"/>
        <v>50.143650047611573</v>
      </c>
      <c r="M8" s="17"/>
      <c r="N8" s="17">
        <f t="shared" si="4"/>
        <v>242.01059718501361</v>
      </c>
      <c r="O8" s="17"/>
      <c r="P8" s="17">
        <f t="shared" si="5"/>
        <v>-54.021403027497442</v>
      </c>
      <c r="Q8" s="17">
        <f t="shared" si="6"/>
        <v>2918.3119850593098</v>
      </c>
      <c r="R8" s="17"/>
      <c r="S8" s="17">
        <f t="shared" si="7"/>
        <v>14084.782930755688</v>
      </c>
      <c r="T8" s="17"/>
      <c r="U8" s="62">
        <f t="shared" si="8"/>
        <v>-760879.73525716958</v>
      </c>
      <c r="V8" s="17"/>
      <c r="W8" s="17"/>
      <c r="X8" s="17"/>
      <c r="Y8" s="17">
        <f t="shared" si="9"/>
        <v>41103790.833783112</v>
      </c>
    </row>
    <row r="9" spans="1:28" x14ac:dyDescent="0.25">
      <c r="A9" s="50" t="s">
        <v>79</v>
      </c>
      <c r="B9" s="49">
        <v>80</v>
      </c>
      <c r="C9" s="17">
        <f t="shared" si="0"/>
        <v>61.715261597060405</v>
      </c>
      <c r="D9" s="17">
        <v>22.081198151879885</v>
      </c>
      <c r="E9" s="38">
        <v>0.2398676521935256</v>
      </c>
      <c r="F9" s="17">
        <f t="shared" si="1"/>
        <v>5.4404318656157251</v>
      </c>
      <c r="G9" s="38">
        <f t="shared" si="2"/>
        <v>6.0908362044343523E-2</v>
      </c>
      <c r="H9" s="43">
        <f t="shared" si="3"/>
        <v>0.12181672408868705</v>
      </c>
      <c r="I9" s="17"/>
      <c r="J9" s="17"/>
      <c r="K9" s="17"/>
      <c r="L9" s="17">
        <f t="shared" si="10"/>
        <v>57.858057747244132</v>
      </c>
      <c r="M9" s="17"/>
      <c r="N9" s="17">
        <f t="shared" si="4"/>
        <v>314.77282105074175</v>
      </c>
      <c r="O9" s="17"/>
      <c r="P9" s="17">
        <f t="shared" si="5"/>
        <v>-46.306995327864882</v>
      </c>
      <c r="Q9" s="17">
        <f t="shared" si="6"/>
        <v>2144.3378162949002</v>
      </c>
      <c r="R9" s="17"/>
      <c r="S9" s="17">
        <f t="shared" si="7"/>
        <v>11666.123786415614</v>
      </c>
      <c r="T9" s="17"/>
      <c r="U9" s="62">
        <f t="shared" si="8"/>
        <v>-540223.13967184117</v>
      </c>
      <c r="V9" s="17"/>
      <c r="W9" s="17"/>
      <c r="X9" s="17"/>
      <c r="Y9" s="17">
        <f t="shared" si="9"/>
        <v>25016110.404788446</v>
      </c>
    </row>
    <row r="10" spans="1:28" x14ac:dyDescent="0.25">
      <c r="A10" s="50" t="s">
        <v>57</v>
      </c>
      <c r="B10" s="49">
        <v>90</v>
      </c>
      <c r="C10" s="17">
        <f t="shared" si="0"/>
        <v>69.42966929669295</v>
      </c>
      <c r="D10" s="17">
        <v>24.162850331474559</v>
      </c>
      <c r="E10" s="38">
        <v>0.27211011920758243</v>
      </c>
      <c r="F10" s="17">
        <f t="shared" si="1"/>
        <v>5.9533155765945667</v>
      </c>
      <c r="G10" s="38">
        <f t="shared" si="2"/>
        <v>6.8954822817843889E-2</v>
      </c>
      <c r="H10" s="43">
        <f t="shared" si="3"/>
        <v>0.13790964563568778</v>
      </c>
      <c r="I10" s="17"/>
      <c r="J10" s="17"/>
      <c r="K10" s="17"/>
      <c r="L10" s="17">
        <f t="shared" si="10"/>
        <v>65.572465446876677</v>
      </c>
      <c r="M10" s="17"/>
      <c r="N10" s="17">
        <f t="shared" si="4"/>
        <v>390.37357994059994</v>
      </c>
      <c r="O10" s="17"/>
      <c r="P10" s="17">
        <f t="shared" si="5"/>
        <v>-38.592587628232337</v>
      </c>
      <c r="Q10" s="17">
        <f t="shared" si="6"/>
        <v>1489.3878198427917</v>
      </c>
      <c r="R10" s="17"/>
      <c r="S10" s="17">
        <f t="shared" si="7"/>
        <v>8866.7957074603146</v>
      </c>
      <c r="T10" s="17"/>
      <c r="U10" s="62">
        <f t="shared" si="8"/>
        <v>-342192.59032179654</v>
      </c>
      <c r="V10" s="17"/>
      <c r="W10" s="17"/>
      <c r="X10" s="17"/>
      <c r="Y10" s="17">
        <f t="shared" si="9"/>
        <v>13206097.527725741</v>
      </c>
      <c r="AA10" t="s">
        <v>110</v>
      </c>
      <c r="AB10" s="59">
        <f>(F34*(F34+1))/((F34-1)*(F34-2)*(F34-3))</f>
        <v>1.0732190408184517E-2</v>
      </c>
    </row>
    <row r="11" spans="1:28" x14ac:dyDescent="0.25">
      <c r="A11" s="50" t="s">
        <v>29</v>
      </c>
      <c r="B11" s="49">
        <v>100</v>
      </c>
      <c r="C11" s="17">
        <f t="shared" si="0"/>
        <v>77.144076996325509</v>
      </c>
      <c r="D11" s="17">
        <v>25.416979421002679</v>
      </c>
      <c r="E11" s="38">
        <v>0.25813898204908575</v>
      </c>
      <c r="F11" s="17">
        <f t="shared" si="1"/>
        <v>6.2623116652730042</v>
      </c>
      <c r="G11" s="38">
        <f t="shared" si="2"/>
        <v>6.582357497333817E-2</v>
      </c>
      <c r="H11" s="43">
        <f t="shared" si="3"/>
        <v>0.13164714994667634</v>
      </c>
      <c r="I11" s="17"/>
      <c r="J11" s="17"/>
      <c r="K11" s="17"/>
      <c r="L11" s="17">
        <f t="shared" si="10"/>
        <v>73.286873146509237</v>
      </c>
      <c r="M11" s="17"/>
      <c r="N11" s="17">
        <f t="shared" si="4"/>
        <v>458.94524061676765</v>
      </c>
      <c r="O11" s="17"/>
      <c r="P11" s="17">
        <f t="shared" si="5"/>
        <v>-30.878179928599778</v>
      </c>
      <c r="Q11" s="17">
        <f t="shared" si="6"/>
        <v>953.46199570298222</v>
      </c>
      <c r="R11" s="17"/>
      <c r="S11" s="17">
        <f t="shared" si="7"/>
        <v>5970.8761780852647</v>
      </c>
      <c r="T11" s="17"/>
      <c r="U11" s="62">
        <f t="shared" si="8"/>
        <v>-184369.78895830698</v>
      </c>
      <c r="V11" s="17"/>
      <c r="W11" s="17"/>
      <c r="X11" s="17"/>
      <c r="Y11" s="17">
        <f t="shared" si="9"/>
        <v>5693003.5168525716</v>
      </c>
    </row>
    <row r="12" spans="1:28" x14ac:dyDescent="0.25">
      <c r="A12" s="50" t="s">
        <v>46</v>
      </c>
      <c r="B12" s="49">
        <v>110</v>
      </c>
      <c r="C12" s="17">
        <f t="shared" si="0"/>
        <v>84.858484695958055</v>
      </c>
      <c r="D12" s="17">
        <v>25.834912895081793</v>
      </c>
      <c r="E12" s="38">
        <v>0.34890796334126073</v>
      </c>
      <c r="F12" s="17">
        <f t="shared" si="1"/>
        <v>6.3652833688213422</v>
      </c>
      <c r="G12" s="38">
        <f t="shared" si="2"/>
        <v>8.767648306642882E-2</v>
      </c>
      <c r="H12" s="43">
        <f t="shared" si="3"/>
        <v>0.17535296613285764</v>
      </c>
      <c r="I12" s="17"/>
      <c r="J12" s="17"/>
      <c r="K12" s="17"/>
      <c r="L12" s="17">
        <f t="shared" si="10"/>
        <v>81.001280846141782</v>
      </c>
      <c r="M12" s="17"/>
      <c r="N12" s="17">
        <f t="shared" si="4"/>
        <v>515.59610582317305</v>
      </c>
      <c r="O12" s="17"/>
      <c r="P12" s="17">
        <f t="shared" si="5"/>
        <v>-23.163772228967233</v>
      </c>
      <c r="Q12" s="17">
        <f t="shared" si="6"/>
        <v>536.56034387547356</v>
      </c>
      <c r="R12" s="17"/>
      <c r="S12" s="17">
        <f t="shared" si="7"/>
        <v>3415.3586332396121</v>
      </c>
      <c r="T12" s="17"/>
      <c r="U12" s="62">
        <f t="shared" si="8"/>
        <v>-79112.589460599207</v>
      </c>
      <c r="V12" s="17"/>
      <c r="W12" s="17"/>
      <c r="X12" s="17"/>
      <c r="Y12" s="17">
        <f t="shared" si="9"/>
        <v>1832546.0027091138</v>
      </c>
      <c r="AA12" t="s">
        <v>111</v>
      </c>
      <c r="AB12">
        <f>Y34/(S36^4)</f>
        <v>251.07014701162257</v>
      </c>
    </row>
    <row r="13" spans="1:28" x14ac:dyDescent="0.25">
      <c r="A13" s="50" t="s">
        <v>5</v>
      </c>
      <c r="B13" s="49">
        <v>120</v>
      </c>
      <c r="C13" s="17">
        <f t="shared" si="0"/>
        <v>92.5728923955906</v>
      </c>
      <c r="D13" s="17">
        <v>25.262007921705347</v>
      </c>
      <c r="E13" s="38">
        <v>0.32676768944014833</v>
      </c>
      <c r="F13" s="17">
        <f t="shared" si="1"/>
        <v>6.224129322211712</v>
      </c>
      <c r="G13" s="38">
        <f t="shared" si="2"/>
        <v>8.2255773718088301E-2</v>
      </c>
      <c r="H13" s="43">
        <f t="shared" si="3"/>
        <v>0.1645115474361766</v>
      </c>
      <c r="I13" s="17"/>
      <c r="J13" s="17"/>
      <c r="K13" s="17"/>
      <c r="L13" s="17">
        <f t="shared" si="10"/>
        <v>88.715688545774327</v>
      </c>
      <c r="M13" s="17"/>
      <c r="N13" s="17">
        <f t="shared" si="4"/>
        <v>552.17791841795565</v>
      </c>
      <c r="O13" s="17"/>
      <c r="P13" s="17">
        <f t="shared" si="5"/>
        <v>-15.449364529334687</v>
      </c>
      <c r="Q13" s="17">
        <f t="shared" si="6"/>
        <v>238.6828643602648</v>
      </c>
      <c r="R13" s="17"/>
      <c r="S13" s="17">
        <f t="shared" si="7"/>
        <v>1485.5930147742049</v>
      </c>
      <c r="T13" s="17"/>
      <c r="U13" s="62">
        <f t="shared" si="8"/>
        <v>-22951.468027479983</v>
      </c>
      <c r="V13" s="17"/>
      <c r="W13" s="17"/>
      <c r="X13" s="17"/>
      <c r="Y13" s="17">
        <f t="shared" si="9"/>
        <v>354585.59603990841</v>
      </c>
    </row>
    <row r="14" spans="1:28" x14ac:dyDescent="0.25">
      <c r="A14" s="50" t="s">
        <v>21</v>
      </c>
      <c r="B14" s="49">
        <v>130</v>
      </c>
      <c r="C14" s="17">
        <f t="shared" si="0"/>
        <v>100.28730009522316</v>
      </c>
      <c r="D14" s="17">
        <v>24.542838500291769</v>
      </c>
      <c r="E14" s="38">
        <v>0.32713895943894961</v>
      </c>
      <c r="F14" s="17">
        <f t="shared" si="1"/>
        <v>6.0469382019598532</v>
      </c>
      <c r="G14" s="38">
        <f t="shared" si="2"/>
        <v>8.2248413479173874E-2</v>
      </c>
      <c r="H14" s="43">
        <f t="shared" si="3"/>
        <v>0.16449682695834775</v>
      </c>
      <c r="I14" s="17"/>
      <c r="J14" s="17"/>
      <c r="K14" s="17"/>
      <c r="L14" s="17">
        <f t="shared" si="10"/>
        <v>96.430096245406872</v>
      </c>
      <c r="M14" s="17"/>
      <c r="N14" s="17">
        <f t="shared" si="4"/>
        <v>583.10683280501621</v>
      </c>
      <c r="O14" s="17"/>
      <c r="P14" s="17">
        <f t="shared" si="5"/>
        <v>-7.734956829702142</v>
      </c>
      <c r="Q14" s="17">
        <f t="shared" si="6"/>
        <v>59.829557157355815</v>
      </c>
      <c r="R14" s="17"/>
      <c r="S14" s="17">
        <f t="shared" si="7"/>
        <v>361.78563478115547</v>
      </c>
      <c r="T14" s="17"/>
      <c r="U14" s="62">
        <f t="shared" si="8"/>
        <v>-2798.3962666386233</v>
      </c>
      <c r="V14" s="17"/>
      <c r="W14" s="17"/>
      <c r="X14" s="17"/>
      <c r="Y14" s="17">
        <f t="shared" si="9"/>
        <v>21645.474314849394</v>
      </c>
      <c r="AA14" t="s">
        <v>112</v>
      </c>
      <c r="AB14" s="58">
        <f>(3*(F34-1)^2)/((F34-2)*(F34-3))</f>
        <v>3.0930990953082262</v>
      </c>
    </row>
    <row r="15" spans="1:28" x14ac:dyDescent="0.25">
      <c r="A15" s="50" t="s">
        <v>48</v>
      </c>
      <c r="B15" s="49">
        <v>140</v>
      </c>
      <c r="C15" s="17">
        <f t="shared" si="0"/>
        <v>108.0017077948557</v>
      </c>
      <c r="D15" s="17">
        <v>23.45567457876351</v>
      </c>
      <c r="E15" s="38">
        <v>0.24037631926405648</v>
      </c>
      <c r="F15" s="17">
        <f t="shared" si="1"/>
        <v>5.7790794924302471</v>
      </c>
      <c r="G15" s="38">
        <f t="shared" si="2"/>
        <v>6.1257867434189525E-2</v>
      </c>
      <c r="H15" s="43">
        <f t="shared" si="3"/>
        <v>0.12251573486837905</v>
      </c>
      <c r="I15" s="17"/>
      <c r="J15" s="17"/>
      <c r="K15" s="17"/>
      <c r="L15" s="17">
        <f t="shared" si="10"/>
        <v>104.14450394503943</v>
      </c>
      <c r="M15" s="17"/>
      <c r="N15" s="17">
        <f t="shared" si="4"/>
        <v>601.85936699809838</v>
      </c>
      <c r="O15" s="17"/>
      <c r="P15" s="17">
        <f t="shared" si="5"/>
        <v>-2.0549130069582588E-2</v>
      </c>
      <c r="Q15" s="17">
        <f t="shared" si="6"/>
        <v>4.2226674661662332E-4</v>
      </c>
      <c r="R15" s="17"/>
      <c r="S15" s="17">
        <f t="shared" si="7"/>
        <v>2.4403130957073673E-3</v>
      </c>
      <c r="T15" s="17"/>
      <c r="U15" s="62">
        <f t="shared" si="8"/>
        <v>-5.0146311214196433E-5</v>
      </c>
      <c r="V15" s="17"/>
      <c r="W15" s="17"/>
      <c r="X15" s="17"/>
      <c r="Y15" s="17">
        <f t="shared" si="9"/>
        <v>1.0304630716502904E-6</v>
      </c>
    </row>
    <row r="16" spans="1:28" x14ac:dyDescent="0.25">
      <c r="A16" s="50" t="s">
        <v>69</v>
      </c>
      <c r="B16" s="49">
        <v>150</v>
      </c>
      <c r="C16" s="17">
        <f t="shared" si="0"/>
        <v>115.71611549448826</v>
      </c>
      <c r="D16" s="17">
        <v>21.796416551746386</v>
      </c>
      <c r="E16" s="38">
        <v>0.31578083856946948</v>
      </c>
      <c r="F16" s="17">
        <f t="shared" si="1"/>
        <v>5.370266520354539</v>
      </c>
      <c r="G16" s="38">
        <f t="shared" si="2"/>
        <v>7.9150790886081915E-2</v>
      </c>
      <c r="H16" s="43">
        <f t="shared" si="3"/>
        <v>0.15830158177216383</v>
      </c>
      <c r="I16" s="17"/>
      <c r="J16" s="17"/>
      <c r="K16" s="17"/>
      <c r="L16" s="17">
        <f t="shared" si="10"/>
        <v>111.85891164467199</v>
      </c>
      <c r="M16" s="17"/>
      <c r="N16" s="17">
        <f t="shared" si="4"/>
        <v>600.71216820867846</v>
      </c>
      <c r="O16" s="17"/>
      <c r="P16" s="17">
        <f t="shared" si="5"/>
        <v>7.6938585695629769</v>
      </c>
      <c r="Q16" s="17">
        <f t="shared" si="6"/>
        <v>59.195459688437658</v>
      </c>
      <c r="R16" s="17"/>
      <c r="S16" s="17">
        <f t="shared" si="7"/>
        <v>317.89539532181351</v>
      </c>
      <c r="T16" s="17"/>
      <c r="U16" s="62">
        <f t="shared" si="8"/>
        <v>2445.8422115213452</v>
      </c>
      <c r="V16" s="17"/>
      <c r="W16" s="17"/>
      <c r="X16" s="17"/>
      <c r="Y16" s="17">
        <f t="shared" si="9"/>
        <v>18817.964058912366</v>
      </c>
    </row>
    <row r="17" spans="1:28" x14ac:dyDescent="0.25">
      <c r="A17" s="50" t="s">
        <v>56</v>
      </c>
      <c r="B17" s="49">
        <v>160</v>
      </c>
      <c r="C17" s="17">
        <f t="shared" si="0"/>
        <v>123.43052319412081</v>
      </c>
      <c r="D17" s="17">
        <v>19.801221909154851</v>
      </c>
      <c r="E17" s="38">
        <v>0.32124369199640251</v>
      </c>
      <c r="F17" s="17">
        <f t="shared" si="1"/>
        <v>4.8786844767987798</v>
      </c>
      <c r="G17" s="38">
        <f t="shared" si="2"/>
        <v>8.0244272973000325E-2</v>
      </c>
      <c r="H17" s="43">
        <f t="shared" si="3"/>
        <v>0.16048854594600065</v>
      </c>
      <c r="I17" s="17"/>
      <c r="J17" s="17"/>
      <c r="K17" s="17"/>
      <c r="L17" s="17">
        <f t="shared" si="10"/>
        <v>119.57331934430454</v>
      </c>
      <c r="M17" s="17"/>
      <c r="N17" s="17">
        <f t="shared" si="4"/>
        <v>583.36049692436177</v>
      </c>
      <c r="O17" s="17"/>
      <c r="P17" s="17">
        <f t="shared" si="5"/>
        <v>15.408266269195522</v>
      </c>
      <c r="Q17" s="17">
        <f t="shared" si="6"/>
        <v>237.41466942242849</v>
      </c>
      <c r="R17" s="17"/>
      <c r="S17" s="17">
        <f t="shared" si="7"/>
        <v>1158.2712622755157</v>
      </c>
      <c r="T17" s="17"/>
      <c r="U17" s="62">
        <f t="shared" si="8"/>
        <v>17846.95202109835</v>
      </c>
      <c r="V17" s="17" t="s">
        <v>107</v>
      </c>
      <c r="W17" s="17">
        <f>(F34/((F34-1)*(F34-2)))*(U34/(S36^3))</f>
        <v>0.46373584468836487</v>
      </c>
      <c r="X17" s="17"/>
      <c r="Y17" s="17">
        <f t="shared" si="9"/>
        <v>274990.58883464057</v>
      </c>
      <c r="AA17" t="s">
        <v>113</v>
      </c>
      <c r="AB17" s="58">
        <f>AB10*AB12-AB14</f>
        <v>-0.39856647176861415</v>
      </c>
    </row>
    <row r="18" spans="1:28" x14ac:dyDescent="0.25">
      <c r="A18" s="50" t="s">
        <v>34</v>
      </c>
      <c r="B18" s="49">
        <v>170</v>
      </c>
      <c r="C18" s="17">
        <f t="shared" si="0"/>
        <v>131.14493089375335</v>
      </c>
      <c r="D18" s="17">
        <v>19.05853053298182</v>
      </c>
      <c r="E18" s="38">
        <v>0.18275474252177351</v>
      </c>
      <c r="F18" s="17">
        <f t="shared" si="1"/>
        <v>4.6956979467446684</v>
      </c>
      <c r="G18" s="38">
        <f t="shared" si="2"/>
        <v>4.6789115124596492E-2</v>
      </c>
      <c r="H18" s="43">
        <f t="shared" si="3"/>
        <v>9.3578230249192984E-2</v>
      </c>
      <c r="I18" s="17"/>
      <c r="J18" s="17"/>
      <c r="K18" s="17"/>
      <c r="L18" s="17">
        <f t="shared" si="10"/>
        <v>127.28772704393708</v>
      </c>
      <c r="M18" s="17"/>
      <c r="N18" s="17">
        <f t="shared" si="4"/>
        <v>597.70471852601111</v>
      </c>
      <c r="O18" s="17"/>
      <c r="P18" s="17">
        <f t="shared" si="5"/>
        <v>23.122673968828067</v>
      </c>
      <c r="Q18" s="17">
        <f t="shared" si="6"/>
        <v>534.65805146871912</v>
      </c>
      <c r="R18" s="17"/>
      <c r="S18" s="17">
        <f t="shared" si="7"/>
        <v>2510.5927144921698</v>
      </c>
      <c r="T18" s="17"/>
      <c r="U18" s="62">
        <f t="shared" si="8"/>
        <v>58051.616805717487</v>
      </c>
      <c r="V18" s="17"/>
      <c r="W18" s="17"/>
      <c r="X18" s="17"/>
      <c r="Y18" s="17">
        <f t="shared" si="9"/>
        <v>1342308.6087619457</v>
      </c>
    </row>
    <row r="19" spans="1:28" x14ac:dyDescent="0.25">
      <c r="A19" s="50" t="s">
        <v>35</v>
      </c>
      <c r="B19" s="49">
        <v>180</v>
      </c>
      <c r="C19" s="17">
        <f t="shared" si="0"/>
        <v>138.8593385933859</v>
      </c>
      <c r="D19" s="17">
        <v>16.445640214196963</v>
      </c>
      <c r="E19" s="38">
        <v>0.25762215686302531</v>
      </c>
      <c r="F19" s="17">
        <f t="shared" si="1"/>
        <v>4.0519261888038187</v>
      </c>
      <c r="G19" s="38">
        <f t="shared" si="2"/>
        <v>6.4415354830157062E-2</v>
      </c>
      <c r="H19" s="43">
        <f t="shared" si="3"/>
        <v>0.12883070966031412</v>
      </c>
      <c r="I19" s="17"/>
      <c r="J19" s="17"/>
      <c r="K19" s="17"/>
      <c r="L19" s="17">
        <f t="shared" si="10"/>
        <v>135.00213474356963</v>
      </c>
      <c r="M19" s="17"/>
      <c r="N19" s="17">
        <f t="shared" si="4"/>
        <v>547.01868531189166</v>
      </c>
      <c r="O19" s="17"/>
      <c r="P19" s="17">
        <f t="shared" si="5"/>
        <v>30.837081668460613</v>
      </c>
      <c r="Q19" s="17">
        <f t="shared" si="6"/>
        <v>950.9256058273096</v>
      </c>
      <c r="R19" s="17"/>
      <c r="S19" s="17">
        <f t="shared" si="7"/>
        <v>3853.0803658558129</v>
      </c>
      <c r="T19" s="17"/>
      <c r="U19" s="62">
        <f t="shared" si="8"/>
        <v>118817.7539170378</v>
      </c>
      <c r="V19" s="17"/>
      <c r="W19" s="17"/>
      <c r="X19" s="17"/>
      <c r="Y19" s="17">
        <f t="shared" si="9"/>
        <v>3663992.7812027503</v>
      </c>
    </row>
    <row r="20" spans="1:28" x14ac:dyDescent="0.25">
      <c r="A20" s="50" t="s">
        <v>47</v>
      </c>
      <c r="B20" s="49">
        <v>190</v>
      </c>
      <c r="C20" s="17">
        <f t="shared" si="0"/>
        <v>146.57374629301847</v>
      </c>
      <c r="D20" s="17">
        <v>14.969617695100617</v>
      </c>
      <c r="E20" s="38">
        <v>0.23093555926627221</v>
      </c>
      <c r="F20" s="17">
        <f t="shared" si="1"/>
        <v>3.6882593310534153</v>
      </c>
      <c r="G20" s="38">
        <f t="shared" si="2"/>
        <v>5.7768749862167422E-2</v>
      </c>
      <c r="H20" s="43">
        <f t="shared" si="3"/>
        <v>0.11553749972433484</v>
      </c>
      <c r="I20" s="17"/>
      <c r="J20" s="17"/>
      <c r="K20" s="17"/>
      <c r="L20" s="17">
        <f t="shared" si="10"/>
        <v>142.71654244320217</v>
      </c>
      <c r="M20" s="17"/>
      <c r="N20" s="17">
        <f t="shared" si="4"/>
        <v>526.37561936182124</v>
      </c>
      <c r="O20" s="17"/>
      <c r="P20" s="17">
        <f t="shared" si="5"/>
        <v>38.551489368093158</v>
      </c>
      <c r="Q20" s="17">
        <f t="shared" si="6"/>
        <v>1486.2173324981998</v>
      </c>
      <c r="R20" s="17"/>
      <c r="S20" s="17">
        <f t="shared" si="7"/>
        <v>5481.5549445598017</v>
      </c>
      <c r="T20" s="17"/>
      <c r="U20" s="62">
        <f t="shared" si="8"/>
        <v>211322.10716581569</v>
      </c>
      <c r="V20" s="17"/>
      <c r="W20" s="17"/>
      <c r="X20" s="17"/>
      <c r="Y20" s="17">
        <f t="shared" si="9"/>
        <v>8146781.967645986</v>
      </c>
    </row>
    <row r="21" spans="1:28" x14ac:dyDescent="0.25">
      <c r="A21" s="50" t="s">
        <v>15</v>
      </c>
      <c r="B21" s="49">
        <v>200</v>
      </c>
      <c r="C21" s="17">
        <f t="shared" si="0"/>
        <v>154.28815399265102</v>
      </c>
      <c r="D21" s="17">
        <v>13.364233038365301</v>
      </c>
      <c r="E21" s="38">
        <v>0.17071563863219757</v>
      </c>
      <c r="F21" s="17">
        <f t="shared" si="1"/>
        <v>3.292719841619967</v>
      </c>
      <c r="G21" s="38">
        <f t="shared" si="2"/>
        <v>4.29963809689781E-2</v>
      </c>
      <c r="H21" s="43">
        <f t="shared" si="3"/>
        <v>8.59927619379562E-2</v>
      </c>
      <c r="I21" s="17"/>
      <c r="J21" s="17"/>
      <c r="K21" s="17"/>
      <c r="L21" s="17">
        <f t="shared" si="10"/>
        <v>150.43095014283475</v>
      </c>
      <c r="M21" s="17"/>
      <c r="N21" s="17">
        <f t="shared" si="4"/>
        <v>495.32697432905599</v>
      </c>
      <c r="O21" s="17"/>
      <c r="P21" s="17">
        <f t="shared" si="5"/>
        <v>46.265897067725732</v>
      </c>
      <c r="Q21" s="17">
        <f t="shared" si="6"/>
        <v>2140.5332314813922</v>
      </c>
      <c r="R21" s="17"/>
      <c r="S21" s="17">
        <f t="shared" si="7"/>
        <v>7048.1762429456858</v>
      </c>
      <c r="T21" s="17"/>
      <c r="U21" s="62">
        <f t="shared" si="8"/>
        <v>326090.19657131494</v>
      </c>
      <c r="V21" s="17"/>
      <c r="W21" s="17"/>
      <c r="X21" s="17"/>
      <c r="Y21" s="17">
        <f t="shared" si="9"/>
        <v>15086855.469362907</v>
      </c>
    </row>
    <row r="22" spans="1:28" x14ac:dyDescent="0.25">
      <c r="A22" s="50" t="s">
        <v>12</v>
      </c>
      <c r="B22" s="49">
        <v>210</v>
      </c>
      <c r="C22" s="17">
        <f t="shared" si="0"/>
        <v>162.00256169228356</v>
      </c>
      <c r="D22" s="17">
        <v>11.764448867102129</v>
      </c>
      <c r="E22" s="38">
        <v>0.21118309914263272</v>
      </c>
      <c r="F22" s="17">
        <f t="shared" si="1"/>
        <v>2.8985602166040194</v>
      </c>
      <c r="G22" s="38">
        <f t="shared" si="2"/>
        <v>5.2620778934278724E-2</v>
      </c>
      <c r="H22" s="43">
        <f t="shared" si="3"/>
        <v>0.10524155786855745</v>
      </c>
      <c r="I22" s="17"/>
      <c r="J22" s="17"/>
      <c r="K22" s="17"/>
      <c r="L22" s="17">
        <f t="shared" si="10"/>
        <v>158.14535784246729</v>
      </c>
      <c r="M22" s="17"/>
      <c r="N22" s="17">
        <f t="shared" si="4"/>
        <v>458.39384268278218</v>
      </c>
      <c r="O22" s="17"/>
      <c r="P22" s="17">
        <f t="shared" si="5"/>
        <v>53.980304767358277</v>
      </c>
      <c r="Q22" s="17">
        <f t="shared" si="6"/>
        <v>2913.8733027768826</v>
      </c>
      <c r="R22" s="17"/>
      <c r="S22" s="17">
        <f t="shared" si="7"/>
        <v>8446.0372316536304</v>
      </c>
      <c r="T22" s="17"/>
      <c r="U22" s="62">
        <f t="shared" si="8"/>
        <v>455919.66384111799</v>
      </c>
      <c r="V22" s="17"/>
      <c r="W22" s="17"/>
      <c r="X22" s="17"/>
      <c r="Y22" s="17">
        <f t="shared" si="9"/>
        <v>24610682.403575085</v>
      </c>
    </row>
    <row r="23" spans="1:28" x14ac:dyDescent="0.25">
      <c r="A23" s="50" t="s">
        <v>49</v>
      </c>
      <c r="B23" s="49">
        <v>220</v>
      </c>
      <c r="C23" s="17">
        <f t="shared" si="0"/>
        <v>169.71696939191611</v>
      </c>
      <c r="D23" s="17">
        <v>10.203002132866867</v>
      </c>
      <c r="E23" s="38">
        <v>0.16901378538268008</v>
      </c>
      <c r="F23" s="17">
        <f t="shared" si="1"/>
        <v>2.5138462843724074</v>
      </c>
      <c r="G23" s="38">
        <f t="shared" si="2"/>
        <v>4.2195007466713008E-2</v>
      </c>
      <c r="H23" s="43">
        <f t="shared" si="3"/>
        <v>8.4390014933426016E-2</v>
      </c>
      <c r="I23" s="17"/>
      <c r="J23" s="17"/>
      <c r="K23" s="17"/>
      <c r="L23" s="17">
        <f t="shared" si="10"/>
        <v>165.85976554209984</v>
      </c>
      <c r="M23" s="17"/>
      <c r="N23" s="17">
        <f t="shared" si="4"/>
        <v>416.94595533488632</v>
      </c>
      <c r="O23" s="17"/>
      <c r="P23" s="17">
        <f t="shared" si="5"/>
        <v>61.694712466990822</v>
      </c>
      <c r="Q23" s="17">
        <f t="shared" si="6"/>
        <v>3806.2375463846729</v>
      </c>
      <c r="R23" s="17"/>
      <c r="S23" s="17">
        <f t="shared" si="7"/>
        <v>9568.2961134178586</v>
      </c>
      <c r="T23" s="17"/>
      <c r="U23" s="62">
        <f t="shared" si="8"/>
        <v>590313.2775163406</v>
      </c>
      <c r="V23" s="17"/>
      <c r="W23" s="17"/>
      <c r="X23" s="17"/>
      <c r="Y23" s="17">
        <f t="shared" si="9"/>
        <v>36419207.921817593</v>
      </c>
    </row>
    <row r="24" spans="1:28" x14ac:dyDescent="0.25">
      <c r="A24" s="50" t="s">
        <v>74</v>
      </c>
      <c r="B24" s="49">
        <v>230</v>
      </c>
      <c r="C24" s="17">
        <f t="shared" si="0"/>
        <v>177.43137709154868</v>
      </c>
      <c r="D24" s="17">
        <v>9.082817566592432</v>
      </c>
      <c r="E24" s="38">
        <v>0.16115670980698341</v>
      </c>
      <c r="F24" s="17">
        <f t="shared" si="1"/>
        <v>2.2378518492963591</v>
      </c>
      <c r="G24" s="38">
        <f t="shared" si="2"/>
        <v>4.0166168643352568E-2</v>
      </c>
      <c r="H24" s="43">
        <f t="shared" si="3"/>
        <v>8.0332337286705136E-2</v>
      </c>
      <c r="I24" s="17"/>
      <c r="J24" s="17"/>
      <c r="K24" s="17"/>
      <c r="L24" s="17">
        <f t="shared" si="10"/>
        <v>173.57417324173241</v>
      </c>
      <c r="M24" s="17"/>
      <c r="N24" s="17">
        <f t="shared" si="4"/>
        <v>388.43328457909746</v>
      </c>
      <c r="O24" s="17"/>
      <c r="P24" s="17">
        <f t="shared" si="5"/>
        <v>69.409120166623396</v>
      </c>
      <c r="Q24" s="17">
        <f t="shared" si="6"/>
        <v>4817.6259623047663</v>
      </c>
      <c r="R24" s="17"/>
      <c r="S24" s="17">
        <f t="shared" si="7"/>
        <v>10781.133168961873</v>
      </c>
      <c r="T24" s="17"/>
      <c r="U24" s="62">
        <f t="shared" si="8"/>
        <v>748308.96765684395</v>
      </c>
      <c r="V24" s="17"/>
      <c r="W24" s="17"/>
      <c r="X24" s="17"/>
      <c r="Y24" s="17">
        <f t="shared" si="9"/>
        <v>51939467.057855785</v>
      </c>
    </row>
    <row r="25" spans="1:28" x14ac:dyDescent="0.25">
      <c r="A25" s="50" t="s">
        <v>30</v>
      </c>
      <c r="B25" s="49">
        <v>240</v>
      </c>
      <c r="C25" s="17">
        <f t="shared" si="0"/>
        <v>185.1457847911812</v>
      </c>
      <c r="D25" s="17">
        <v>7.7280326043294165</v>
      </c>
      <c r="E25" s="38">
        <v>0.12848316368462201</v>
      </c>
      <c r="F25" s="17">
        <f t="shared" si="1"/>
        <v>1.9040558646285066</v>
      </c>
      <c r="G25" s="38">
        <f t="shared" si="2"/>
        <v>3.2073332860725459E-2</v>
      </c>
      <c r="H25" s="43">
        <f t="shared" si="3"/>
        <v>6.4146665721450918E-2</v>
      </c>
      <c r="I25" s="17"/>
      <c r="J25" s="17"/>
      <c r="K25" s="17"/>
      <c r="L25" s="17">
        <f t="shared" si="10"/>
        <v>181.28858094136496</v>
      </c>
      <c r="M25" s="17"/>
      <c r="N25" s="17">
        <f t="shared" si="4"/>
        <v>345.18358573158565</v>
      </c>
      <c r="O25" s="17"/>
      <c r="P25" s="17">
        <f t="shared" si="5"/>
        <v>77.123527866255941</v>
      </c>
      <c r="Q25" s="17">
        <f t="shared" si="6"/>
        <v>5948.0385505371569</v>
      </c>
      <c r="R25" s="17"/>
      <c r="S25" s="17">
        <f t="shared" si="7"/>
        <v>11325.397685186716</v>
      </c>
      <c r="T25" s="17"/>
      <c r="U25" s="62">
        <f t="shared" si="8"/>
        <v>873454.62396992813</v>
      </c>
      <c r="V25" s="17"/>
      <c r="W25" s="17"/>
      <c r="X25" s="17"/>
      <c r="Y25" s="17">
        <f t="shared" si="9"/>
        <v>67363902.03165485</v>
      </c>
    </row>
    <row r="26" spans="1:28" x14ac:dyDescent="0.25">
      <c r="A26" s="50" t="s">
        <v>38</v>
      </c>
      <c r="B26" s="49">
        <v>250</v>
      </c>
      <c r="C26" s="17">
        <f t="shared" si="0"/>
        <v>192.86019249081374</v>
      </c>
      <c r="D26" s="17">
        <v>6.7501263093946235</v>
      </c>
      <c r="E26" s="38">
        <v>0.11318466859863283</v>
      </c>
      <c r="F26" s="17">
        <f t="shared" si="1"/>
        <v>1.6631163770175719</v>
      </c>
      <c r="G26" s="38">
        <f t="shared" si="2"/>
        <v>2.8248192032657101E-2</v>
      </c>
      <c r="H26" s="43">
        <f t="shared" si="3"/>
        <v>5.6496384065314202E-2</v>
      </c>
      <c r="I26" s="17"/>
      <c r="J26" s="17"/>
      <c r="K26" s="17"/>
      <c r="L26" s="17">
        <f t="shared" si="10"/>
        <v>189.00298864099747</v>
      </c>
      <c r="M26" s="17"/>
      <c r="N26" s="17">
        <f t="shared" si="4"/>
        <v>314.33396571410901</v>
      </c>
      <c r="O26" s="17"/>
      <c r="P26" s="17">
        <f t="shared" si="5"/>
        <v>84.837935565888458</v>
      </c>
      <c r="Q26" s="17">
        <f t="shared" si="6"/>
        <v>7197.4753110818419</v>
      </c>
      <c r="R26" s="17"/>
      <c r="S26" s="17">
        <f t="shared" si="7"/>
        <v>11970.239063039853</v>
      </c>
      <c r="T26" s="17"/>
      <c r="U26" s="62">
        <f t="shared" si="8"/>
        <v>1015530.3703384561</v>
      </c>
      <c r="V26" s="17"/>
      <c r="W26" s="17"/>
      <c r="X26" s="17"/>
      <c r="Y26" s="17">
        <f t="shared" si="9"/>
        <v>86155500.123976782</v>
      </c>
    </row>
    <row r="27" spans="1:28" x14ac:dyDescent="0.25">
      <c r="A27" s="50" t="s">
        <v>43</v>
      </c>
      <c r="B27" s="49">
        <v>260</v>
      </c>
      <c r="C27" s="17">
        <f t="shared" si="0"/>
        <v>200.57460019044632</v>
      </c>
      <c r="D27" s="17">
        <v>5.7486235250598634</v>
      </c>
      <c r="E27" s="38">
        <v>0.10358807257589581</v>
      </c>
      <c r="F27" s="17">
        <f t="shared" si="1"/>
        <v>1.4163631155359782</v>
      </c>
      <c r="G27" s="38">
        <f t="shared" si="2"/>
        <v>2.5808995176079128E-2</v>
      </c>
      <c r="H27" s="43">
        <f t="shared" si="3"/>
        <v>5.1617990352158256E-2</v>
      </c>
      <c r="I27" s="17"/>
      <c r="J27" s="17"/>
      <c r="K27" s="17"/>
      <c r="L27" s="17">
        <f t="shared" si="10"/>
        <v>196.71739634063005</v>
      </c>
      <c r="M27" s="17"/>
      <c r="N27" s="17">
        <f t="shared" si="4"/>
        <v>278.62326436114063</v>
      </c>
      <c r="O27" s="17"/>
      <c r="P27" s="17">
        <f t="shared" si="5"/>
        <v>92.552343265521031</v>
      </c>
      <c r="Q27" s="17">
        <f t="shared" si="6"/>
        <v>8565.9362439388369</v>
      </c>
      <c r="R27" s="17"/>
      <c r="S27" s="17">
        <f t="shared" si="7"/>
        <v>12132.476145947765</v>
      </c>
      <c r="T27" s="17"/>
      <c r="U27" s="62">
        <f t="shared" si="8"/>
        <v>1122889.0969205031</v>
      </c>
      <c r="V27" s="17"/>
      <c r="W27" s="17"/>
      <c r="X27" s="17"/>
      <c r="Y27" s="17">
        <f t="shared" si="9"/>
        <v>103926017.14729731</v>
      </c>
    </row>
    <row r="28" spans="1:28" x14ac:dyDescent="0.25">
      <c r="A28" s="50" t="s">
        <v>61</v>
      </c>
      <c r="B28" s="49">
        <v>270</v>
      </c>
      <c r="C28" s="17">
        <f t="shared" si="0"/>
        <v>208.28900789007886</v>
      </c>
      <c r="D28" s="17">
        <v>5.1856834556653491</v>
      </c>
      <c r="E28" s="38">
        <v>8.3845945508827263E-2</v>
      </c>
      <c r="F28" s="17">
        <f t="shared" si="1"/>
        <v>1.2776642518737678</v>
      </c>
      <c r="G28" s="38">
        <f t="shared" si="2"/>
        <v>2.0946014388371011E-2</v>
      </c>
      <c r="H28" s="43">
        <f t="shared" si="3"/>
        <v>4.1892028776742023E-2</v>
      </c>
      <c r="I28" s="17"/>
      <c r="J28" s="17"/>
      <c r="K28" s="17"/>
      <c r="L28" s="17">
        <f t="shared" si="10"/>
        <v>204.43180404026259</v>
      </c>
      <c r="M28" s="17"/>
      <c r="N28" s="17">
        <f t="shared" si="4"/>
        <v>261.19520796830682</v>
      </c>
      <c r="O28" s="17"/>
      <c r="P28" s="17">
        <f t="shared" si="5"/>
        <v>100.26675096515358</v>
      </c>
      <c r="Q28" s="17">
        <f t="shared" si="6"/>
        <v>10053.421349108126</v>
      </c>
      <c r="R28" s="17"/>
      <c r="S28" s="17">
        <f t="shared" si="7"/>
        <v>12844.897066779999</v>
      </c>
      <c r="T28" s="17"/>
      <c r="U28" s="62">
        <f t="shared" si="8"/>
        <v>1287916.0953678617</v>
      </c>
      <c r="V28" s="17"/>
      <c r="W28" s="17"/>
      <c r="X28" s="17"/>
      <c r="Y28" s="17">
        <f t="shared" si="9"/>
        <v>129135162.39826237</v>
      </c>
    </row>
    <row r="29" spans="1:28" x14ac:dyDescent="0.25">
      <c r="A29" s="50" t="s">
        <v>2</v>
      </c>
      <c r="B29" s="49">
        <v>280</v>
      </c>
      <c r="C29" s="17">
        <f t="shared" si="0"/>
        <v>216.00341558971141</v>
      </c>
      <c r="D29" s="17">
        <v>4.343690745313717</v>
      </c>
      <c r="E29" s="38">
        <v>8.0789746496010784E-2</v>
      </c>
      <c r="F29" s="17">
        <f t="shared" si="1"/>
        <v>1.0702115611046674</v>
      </c>
      <c r="G29" s="38">
        <f t="shared" si="2"/>
        <v>2.0115138898459138E-2</v>
      </c>
      <c r="H29" s="43">
        <f t="shared" si="3"/>
        <v>4.0230277796918276E-2</v>
      </c>
      <c r="I29" s="17"/>
      <c r="J29" s="17"/>
      <c r="K29" s="17"/>
      <c r="L29" s="17">
        <f t="shared" si="10"/>
        <v>212.14621173989514</v>
      </c>
      <c r="M29" s="17"/>
      <c r="N29" s="17">
        <f t="shared" si="4"/>
        <v>227.0413284485945</v>
      </c>
      <c r="O29" s="17"/>
      <c r="P29" s="17">
        <f t="shared" si="5"/>
        <v>107.98115866478612</v>
      </c>
      <c r="Q29" s="17">
        <f t="shared" si="6"/>
        <v>11659.930626589716</v>
      </c>
      <c r="R29" s="17"/>
      <c r="S29" s="17">
        <f t="shared" si="7"/>
        <v>12478.592558254702</v>
      </c>
      <c r="T29" s="17"/>
      <c r="U29" s="62">
        <f t="shared" si="8"/>
        <v>1347452.8829461203</v>
      </c>
      <c r="V29" s="17"/>
      <c r="W29" s="17"/>
      <c r="X29" s="17"/>
      <c r="Y29" s="17">
        <f t="shared" si="9"/>
        <v>145499523.54672849</v>
      </c>
    </row>
    <row r="30" spans="1:28" x14ac:dyDescent="0.25">
      <c r="A30" s="50" t="s">
        <v>3</v>
      </c>
      <c r="B30" s="49">
        <v>290</v>
      </c>
      <c r="C30" s="17">
        <f t="shared" si="0"/>
        <v>223.71782328934398</v>
      </c>
      <c r="D30" s="17">
        <v>3.5943211176236587</v>
      </c>
      <c r="E30" s="38">
        <v>7.5295054310918014E-2</v>
      </c>
      <c r="F30" s="17">
        <f t="shared" si="1"/>
        <v>0.88557962340057583</v>
      </c>
      <c r="G30" s="38">
        <f t="shared" si="2"/>
        <v>1.8705817924717323E-2</v>
      </c>
      <c r="H30" s="43">
        <f t="shared" si="3"/>
        <v>3.7411635849434646E-2</v>
      </c>
      <c r="I30" s="17"/>
      <c r="J30" s="17"/>
      <c r="K30" s="17"/>
      <c r="L30" s="17">
        <f t="shared" si="10"/>
        <v>219.86061943952768</v>
      </c>
      <c r="M30" s="17"/>
      <c r="N30" s="17">
        <f t="shared" si="4"/>
        <v>194.70408456387423</v>
      </c>
      <c r="O30" s="17"/>
      <c r="P30" s="17">
        <f t="shared" si="5"/>
        <v>115.69556636441867</v>
      </c>
      <c r="Q30" s="17">
        <f t="shared" si="6"/>
        <v>13385.464076383603</v>
      </c>
      <c r="R30" s="17"/>
      <c r="S30" s="17">
        <f t="shared" si="7"/>
        <v>11853.894235805728</v>
      </c>
      <c r="T30" s="17"/>
      <c r="U30" s="62">
        <f t="shared" si="8"/>
        <v>1371443.0072354616</v>
      </c>
      <c r="V30" s="17"/>
      <c r="W30" s="17"/>
      <c r="X30" s="17"/>
      <c r="Y30" s="17">
        <f t="shared" si="9"/>
        <v>158669875.45862827</v>
      </c>
    </row>
    <row r="31" spans="1:28" ht="15.75" thickBot="1" x14ac:dyDescent="0.3">
      <c r="A31" s="51" t="s">
        <v>37</v>
      </c>
      <c r="B31" s="49">
        <v>300</v>
      </c>
      <c r="C31" s="17">
        <f t="shared" si="0"/>
        <v>231.43223098897653</v>
      </c>
      <c r="D31" s="17">
        <v>3.0528641580506197</v>
      </c>
      <c r="E31" s="38">
        <v>6.2719407968922988E-2</v>
      </c>
      <c r="F31" s="17">
        <f t="shared" si="1"/>
        <v>0.75217383280629235</v>
      </c>
      <c r="G31" s="38">
        <f t="shared" si="2"/>
        <v>1.5586689972274512E-2</v>
      </c>
      <c r="H31" s="43">
        <f t="shared" si="3"/>
        <v>3.1173379944549023E-2</v>
      </c>
      <c r="I31" s="17"/>
      <c r="J31" s="17"/>
      <c r="K31" s="17"/>
      <c r="L31" s="17">
        <f t="shared" si="10"/>
        <v>227.57502713916026</v>
      </c>
      <c r="M31" s="17"/>
      <c r="N31" s="17">
        <f t="shared" si="4"/>
        <v>171.17598041425816</v>
      </c>
      <c r="O31" s="17"/>
      <c r="P31" s="17">
        <f t="shared" si="5"/>
        <v>123.40997406405124</v>
      </c>
      <c r="Q31" s="17">
        <f t="shared" si="6"/>
        <v>15230.0216984898</v>
      </c>
      <c r="R31" s="17"/>
      <c r="S31" s="17">
        <f t="shared" si="7"/>
        <v>11455.623794676072</v>
      </c>
      <c r="T31" s="17"/>
      <c r="U31" s="62">
        <f t="shared" si="8"/>
        <v>1413738.2353885022</v>
      </c>
      <c r="V31" s="17"/>
      <c r="W31" s="17"/>
      <c r="X31" s="17"/>
      <c r="Y31" s="17">
        <f t="shared" si="9"/>
        <v>174469398.96265262</v>
      </c>
    </row>
    <row r="34" spans="3:25" x14ac:dyDescent="0.25">
      <c r="C34" t="s">
        <v>99</v>
      </c>
      <c r="D34">
        <f>SUM(D2:D31)</f>
        <v>405.87215679395018</v>
      </c>
      <c r="F34">
        <f>SUM(F2:F31)</f>
        <v>100.00000000000001</v>
      </c>
      <c r="M34" t="s">
        <v>99</v>
      </c>
      <c r="N34">
        <f>SUM(N2:N31)</f>
        <v>10416.505307510903</v>
      </c>
      <c r="R34" t="s">
        <v>99</v>
      </c>
      <c r="S34">
        <f>SUM(S2:S31)</f>
        <v>232510.6062934639</v>
      </c>
      <c r="T34" t="s">
        <v>99</v>
      </c>
      <c r="U34">
        <f>SUM(U2:U31)</f>
        <v>5120864.6548568523</v>
      </c>
      <c r="X34" t="s">
        <v>99</v>
      </c>
      <c r="Y34">
        <f>SUM(Y2:Y31)</f>
        <v>1384873882.475493</v>
      </c>
    </row>
    <row r="36" spans="3:25" x14ac:dyDescent="0.25">
      <c r="C36" t="s">
        <v>146</v>
      </c>
      <c r="D36">
        <v>1.099222692579547</v>
      </c>
      <c r="M36" s="16" t="s">
        <v>101</v>
      </c>
      <c r="N36">
        <f>N34/F34</f>
        <v>104.16505307510901</v>
      </c>
      <c r="R36" t="s">
        <v>105</v>
      </c>
      <c r="S36">
        <f>SQRT((S34)/(F34-1))</f>
        <v>48.462273809245282</v>
      </c>
    </row>
    <row r="39" spans="3:25" x14ac:dyDescent="0.25">
      <c r="N39">
        <f>_xlfn.SKEW.P(N2:N31)</f>
        <v>-0.30829928157396203</v>
      </c>
      <c r="O39">
        <f>SKEW(D2:D31)</f>
        <v>6.6665869180456749E-2</v>
      </c>
    </row>
  </sheetData>
  <sortState ref="F44:G73">
    <sortCondition ref="G44:G73"/>
  </sortState>
  <pageMargins left="0.7" right="0.7" top="0.75" bottom="0.75" header="0.3" footer="0.3"/>
  <pageSetup paperSize="9"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7"/>
  <sheetViews>
    <sheetView zoomScale="70" zoomScaleNormal="70" workbookViewId="0">
      <selection activeCell="N39" sqref="N39:O47"/>
    </sheetView>
  </sheetViews>
  <sheetFormatPr defaultRowHeight="15" x14ac:dyDescent="0.25"/>
  <cols>
    <col min="1" max="1" width="17.28515625" bestFit="1" customWidth="1"/>
    <col min="2" max="2" width="7.7109375" bestFit="1" customWidth="1"/>
    <col min="3" max="3" width="17.7109375" bestFit="1" customWidth="1"/>
    <col min="4" max="4" width="14.85546875" bestFit="1" customWidth="1"/>
    <col min="5" max="5" width="16.28515625" style="25" bestFit="1" customWidth="1"/>
    <col min="6" max="6" width="13.28515625" bestFit="1" customWidth="1"/>
    <col min="7" max="7" width="14.85546875" style="25" bestFit="1" customWidth="1"/>
    <col min="8" max="8" width="14.85546875" style="25" customWidth="1"/>
    <col min="9" max="9" width="14.5703125" bestFit="1" customWidth="1"/>
    <col min="10" max="10" width="15.42578125" bestFit="1" customWidth="1"/>
    <col min="11" max="11" width="14.85546875" bestFit="1" customWidth="1"/>
    <col min="12" max="12" width="10.7109375" bestFit="1" customWidth="1"/>
    <col min="13" max="13" width="15.85546875" bestFit="1" customWidth="1"/>
    <col min="14" max="14" width="15.42578125" bestFit="1" customWidth="1"/>
    <col min="15" max="15" width="12" bestFit="1" customWidth="1"/>
    <col min="18" max="18" width="9.85546875" bestFit="1" customWidth="1"/>
    <col min="21" max="21" width="11" bestFit="1" customWidth="1"/>
    <col min="22" max="22" width="10.28515625" bestFit="1" customWidth="1"/>
    <col min="25" max="25" width="14.85546875" bestFit="1" customWidth="1"/>
    <col min="27" max="27" width="23.42578125" bestFit="1" customWidth="1"/>
    <col min="28" max="28" width="13.5703125" bestFit="1" customWidth="1"/>
  </cols>
  <sheetData>
    <row r="1" spans="1:28" ht="15.75" thickBot="1" x14ac:dyDescent="0.3">
      <c r="A1" s="21" t="s">
        <v>93</v>
      </c>
      <c r="B1" s="54" t="s">
        <v>94</v>
      </c>
      <c r="C1" s="55" t="s">
        <v>96</v>
      </c>
      <c r="D1" s="55" t="s">
        <v>97</v>
      </c>
      <c r="E1" s="56" t="s">
        <v>142</v>
      </c>
      <c r="F1" s="55" t="s">
        <v>108</v>
      </c>
      <c r="G1" s="56" t="s">
        <v>145</v>
      </c>
      <c r="H1" s="56" t="s">
        <v>147</v>
      </c>
      <c r="I1" s="55">
        <v>2.3143223098897652</v>
      </c>
      <c r="J1" s="55"/>
      <c r="K1" s="55" t="s">
        <v>100</v>
      </c>
      <c r="L1" s="55" t="s">
        <v>149</v>
      </c>
      <c r="M1" s="55" t="s">
        <v>150</v>
      </c>
      <c r="N1" s="55" t="s">
        <v>151</v>
      </c>
      <c r="O1" s="55" t="s">
        <v>152</v>
      </c>
      <c r="P1" s="55"/>
      <c r="Q1" s="55"/>
      <c r="R1" s="55"/>
      <c r="S1" s="55"/>
      <c r="T1" s="55"/>
      <c r="U1" s="60"/>
      <c r="V1" s="55"/>
      <c r="W1" s="55"/>
      <c r="X1" s="55"/>
      <c r="Y1" s="57"/>
    </row>
    <row r="2" spans="1:28" x14ac:dyDescent="0.25">
      <c r="A2" s="52" t="s">
        <v>25</v>
      </c>
      <c r="B2" s="53">
        <v>10</v>
      </c>
      <c r="C2" s="18">
        <f>I$1*(B2/3)</f>
        <v>7.7144076996325506</v>
      </c>
      <c r="D2" s="18">
        <v>0.13760928186123358</v>
      </c>
      <c r="E2" s="43">
        <v>1.4964466012740385E-4</v>
      </c>
      <c r="F2" s="18">
        <f>D2/D$34*100</f>
        <v>3.3904587825937992E-2</v>
      </c>
      <c r="G2" s="43">
        <f>F2*SQRT(((E2/D2)^2)+((D$36/D$34)^2))</f>
        <v>9.8949409212736129E-5</v>
      </c>
      <c r="H2" s="43">
        <f>G2*2</f>
        <v>1.9789881842547226E-4</v>
      </c>
      <c r="I2" s="18"/>
      <c r="J2" s="18"/>
      <c r="K2" s="18">
        <f>F2*C2</f>
        <v>0.26155381337728406</v>
      </c>
      <c r="L2" s="18">
        <f>C2-K$36</f>
        <v>-100.30784922529276</v>
      </c>
      <c r="M2" s="18">
        <f>L2^2</f>
        <v>10061.664616204065</v>
      </c>
      <c r="N2" s="18">
        <f>F2*M2</f>
        <v>341.13659165522341</v>
      </c>
      <c r="O2" s="18">
        <f>N2*L2</f>
        <v>-34218.677800982412</v>
      </c>
      <c r="P2" s="18"/>
      <c r="Q2" s="18"/>
      <c r="R2" s="18"/>
      <c r="S2" s="18"/>
      <c r="T2" s="18"/>
      <c r="U2" s="61"/>
      <c r="V2" s="18"/>
      <c r="W2" s="18"/>
      <c r="X2" s="18"/>
      <c r="Y2" s="18"/>
    </row>
    <row r="3" spans="1:28" x14ac:dyDescent="0.25">
      <c r="A3" s="50" t="s">
        <v>50</v>
      </c>
      <c r="B3" s="49">
        <v>20</v>
      </c>
      <c r="C3" s="17">
        <f>I$1*(B3/3)</f>
        <v>15.428815399265101</v>
      </c>
      <c r="D3" s="17">
        <v>1.7290866626936705</v>
      </c>
      <c r="E3" s="38">
        <v>3.9328669517195445E-3</v>
      </c>
      <c r="F3" s="17">
        <f t="shared" ref="F3:F31" si="0">D3/D$34*100</f>
        <v>0.42601756088715365</v>
      </c>
      <c r="G3" s="38">
        <f t="shared" ref="G3:G31" si="1">F3*SQRT(((E3/D3)^2)+((D$36/D$34)^2))</f>
        <v>1.5067045440005057E-3</v>
      </c>
      <c r="H3" s="43">
        <f t="shared" ref="H3:H31" si="2">G3*2</f>
        <v>3.0134090880010113E-3</v>
      </c>
      <c r="I3" s="17"/>
      <c r="J3" s="17"/>
      <c r="K3" s="18">
        <f t="shared" ref="K3:K31" si="3">F3*C3</f>
        <v>6.5729463037730742</v>
      </c>
      <c r="L3" s="18">
        <f t="shared" ref="L3:L31" si="4">C3-K$36</f>
        <v>-92.593441525660197</v>
      </c>
      <c r="M3" s="18">
        <f t="shared" ref="M3:M31" si="5">L3^2</f>
        <v>8573.5454135658547</v>
      </c>
      <c r="N3" s="18">
        <f t="shared" ref="N3:N31" si="6">F3*M3</f>
        <v>3652.4809052425685</v>
      </c>
      <c r="O3" s="18">
        <f t="shared" ref="O3:O31" si="7">N3*L3</f>
        <v>-338195.77712316817</v>
      </c>
      <c r="P3" s="17"/>
      <c r="Q3" s="17"/>
      <c r="R3" s="17"/>
      <c r="S3" s="17"/>
      <c r="T3" s="17"/>
      <c r="U3" s="62"/>
      <c r="V3" s="17"/>
      <c r="W3" s="17"/>
      <c r="X3" s="17"/>
      <c r="Y3" s="17"/>
    </row>
    <row r="4" spans="1:28" x14ac:dyDescent="0.25">
      <c r="A4" s="50" t="s">
        <v>82</v>
      </c>
      <c r="B4" s="49">
        <v>30</v>
      </c>
      <c r="C4" s="17">
        <f>I$1*(B4/3)</f>
        <v>23.14322309889765</v>
      </c>
      <c r="D4" s="17">
        <v>4.5281377647324117</v>
      </c>
      <c r="E4" s="38">
        <v>2.8986208404470973E-2</v>
      </c>
      <c r="F4" s="17">
        <f t="shared" si="0"/>
        <v>1.1156561712685353</v>
      </c>
      <c r="G4" s="38">
        <f t="shared" si="1"/>
        <v>7.7545887349016332E-3</v>
      </c>
      <c r="H4" s="43">
        <f t="shared" si="2"/>
        <v>1.5509177469803266E-2</v>
      </c>
      <c r="I4" s="17"/>
      <c r="J4" s="17"/>
      <c r="K4" s="18">
        <f t="shared" si="3"/>
        <v>25.81987967332968</v>
      </c>
      <c r="L4" s="18">
        <f t="shared" si="4"/>
        <v>-84.879033826027651</v>
      </c>
      <c r="M4" s="18">
        <f t="shared" si="5"/>
        <v>7204.4503832399459</v>
      </c>
      <c r="N4" s="18">
        <f t="shared" si="6"/>
        <v>8037.6895306596098</v>
      </c>
      <c r="O4" s="18">
        <f t="shared" si="7"/>
        <v>-682231.32155596535</v>
      </c>
      <c r="P4" s="17"/>
      <c r="Q4" s="17"/>
      <c r="R4" s="17"/>
      <c r="S4" s="17"/>
      <c r="T4" s="17"/>
      <c r="U4" s="62"/>
      <c r="V4" s="17"/>
      <c r="W4" s="17"/>
      <c r="X4" s="17"/>
      <c r="Y4" s="17"/>
    </row>
    <row r="5" spans="1:28" x14ac:dyDescent="0.25">
      <c r="A5" s="50" t="s">
        <v>24</v>
      </c>
      <c r="B5" s="49">
        <v>40</v>
      </c>
      <c r="C5" s="17">
        <f>I$1*(B5/3)</f>
        <v>30.857630798530202</v>
      </c>
      <c r="D5" s="17">
        <v>8.2623374693762077</v>
      </c>
      <c r="E5" s="38">
        <v>5.6990002406317374E-2</v>
      </c>
      <c r="F5" s="17">
        <f t="shared" si="0"/>
        <v>2.0356995007102108</v>
      </c>
      <c r="G5" s="38">
        <f t="shared" si="1"/>
        <v>1.5084968449728267E-2</v>
      </c>
      <c r="H5" s="43">
        <f t="shared" si="2"/>
        <v>3.0169936899456535E-2</v>
      </c>
      <c r="I5" s="17"/>
      <c r="J5" s="17"/>
      <c r="K5" s="18">
        <f t="shared" si="3"/>
        <v>62.816863609667955</v>
      </c>
      <c r="L5" s="18">
        <f t="shared" si="4"/>
        <v>-77.164626126395092</v>
      </c>
      <c r="M5" s="18">
        <f t="shared" si="5"/>
        <v>5954.3795252263362</v>
      </c>
      <c r="N5" s="18">
        <f t="shared" si="6"/>
        <v>12121.327426542355</v>
      </c>
      <c r="O5" s="18">
        <f t="shared" si="7"/>
        <v>-935337.69902475958</v>
      </c>
      <c r="P5" s="17"/>
      <c r="Q5" s="17"/>
      <c r="R5" s="17"/>
      <c r="S5" s="17"/>
      <c r="T5" s="17"/>
      <c r="U5" s="62"/>
      <c r="V5" s="17"/>
      <c r="W5" s="17"/>
      <c r="X5" s="17"/>
      <c r="Y5" s="17"/>
    </row>
    <row r="6" spans="1:28" x14ac:dyDescent="0.25">
      <c r="A6" s="50" t="s">
        <v>80</v>
      </c>
      <c r="B6" s="49">
        <v>50</v>
      </c>
      <c r="C6" s="17">
        <f>I$1*(B6/3)</f>
        <v>38.572038498162755</v>
      </c>
      <c r="D6" s="17">
        <v>12.054242548066023</v>
      </c>
      <c r="E6" s="38">
        <v>0.10591918248117548</v>
      </c>
      <c r="F6" s="17">
        <f t="shared" si="0"/>
        <v>2.9699604533812902</v>
      </c>
      <c r="G6" s="38">
        <f t="shared" si="1"/>
        <v>2.7308158456527398E-2</v>
      </c>
      <c r="H6" s="43">
        <f t="shared" si="2"/>
        <v>5.4616316913054797E-2</v>
      </c>
      <c r="I6" s="17"/>
      <c r="J6" s="17"/>
      <c r="K6" s="18">
        <f t="shared" si="3"/>
        <v>114.55742894584404</v>
      </c>
      <c r="L6" s="18">
        <f t="shared" si="4"/>
        <v>-69.450218426762547</v>
      </c>
      <c r="M6" s="18">
        <f t="shared" si="5"/>
        <v>4823.3328395250282</v>
      </c>
      <c r="N6" s="18">
        <f t="shared" si="6"/>
        <v>14325.107786884619</v>
      </c>
      <c r="O6" s="18">
        <f t="shared" si="7"/>
        <v>-994881.86478605377</v>
      </c>
      <c r="P6" s="17"/>
      <c r="Q6" s="17"/>
      <c r="R6" s="17"/>
      <c r="S6" s="17"/>
      <c r="T6" s="17"/>
      <c r="U6" s="62"/>
      <c r="V6" s="17"/>
      <c r="W6" s="17"/>
      <c r="X6" s="17"/>
      <c r="Y6" s="17"/>
    </row>
    <row r="7" spans="1:28" x14ac:dyDescent="0.25">
      <c r="A7" s="50" t="s">
        <v>42</v>
      </c>
      <c r="B7" s="49">
        <v>60</v>
      </c>
      <c r="C7" s="17">
        <f>I$1*(B7/3)</f>
        <v>46.2864461977953</v>
      </c>
      <c r="D7" s="17">
        <v>15.926216857955261</v>
      </c>
      <c r="E7" s="38">
        <v>0.14668786246287754</v>
      </c>
      <c r="F7" s="17">
        <f t="shared" si="0"/>
        <v>3.9239491035204348</v>
      </c>
      <c r="G7" s="38">
        <f t="shared" si="1"/>
        <v>3.7671452786258317E-2</v>
      </c>
      <c r="H7" s="43">
        <f t="shared" si="2"/>
        <v>7.5342905572516633E-2</v>
      </c>
      <c r="I7" s="17"/>
      <c r="J7" s="17"/>
      <c r="K7" s="18">
        <f t="shared" si="3"/>
        <v>181.6256590629857</v>
      </c>
      <c r="L7" s="18">
        <f t="shared" si="4"/>
        <v>-61.735810727130001</v>
      </c>
      <c r="M7" s="18">
        <f t="shared" si="5"/>
        <v>3811.3103261360197</v>
      </c>
      <c r="N7" s="18">
        <f t="shared" si="6"/>
        <v>14955.38773747961</v>
      </c>
      <c r="O7" s="18">
        <f t="shared" si="7"/>
        <v>-923282.98671188217</v>
      </c>
      <c r="P7" s="17"/>
      <c r="Q7" s="17"/>
      <c r="R7" s="17"/>
      <c r="S7" s="17"/>
      <c r="T7" s="17"/>
      <c r="U7" s="62"/>
      <c r="V7" s="17"/>
      <c r="W7" s="17"/>
      <c r="X7" s="17"/>
      <c r="Y7" s="17"/>
    </row>
    <row r="8" spans="1:28" x14ac:dyDescent="0.25">
      <c r="A8" s="50" t="s">
        <v>26</v>
      </c>
      <c r="B8" s="49">
        <v>70</v>
      </c>
      <c r="C8" s="17">
        <f>I$1*(B8/3)</f>
        <v>54.000853897427852</v>
      </c>
      <c r="D8" s="17">
        <v>19.588793985521203</v>
      </c>
      <c r="E8" s="38">
        <v>0.18004629012964687</v>
      </c>
      <c r="F8" s="17">
        <f t="shared" si="0"/>
        <v>4.8263458474846503</v>
      </c>
      <c r="G8" s="38">
        <f t="shared" si="1"/>
        <v>4.6246038045191423E-2</v>
      </c>
      <c r="H8" s="43">
        <f t="shared" si="2"/>
        <v>9.2492076090382846E-2</v>
      </c>
      <c r="I8" s="17"/>
      <c r="J8" s="17"/>
      <c r="K8" s="18">
        <f t="shared" si="3"/>
        <v>260.62679696847619</v>
      </c>
      <c r="L8" s="18">
        <f t="shared" si="4"/>
        <v>-54.021403027497449</v>
      </c>
      <c r="M8" s="18">
        <f t="shared" si="5"/>
        <v>2918.3119850593107</v>
      </c>
      <c r="N8" s="18">
        <f t="shared" si="6"/>
        <v>14084.782930755691</v>
      </c>
      <c r="O8" s="18">
        <f t="shared" si="7"/>
        <v>-760879.73525716993</v>
      </c>
      <c r="P8" s="17"/>
      <c r="Q8" s="17"/>
      <c r="R8" s="17"/>
      <c r="S8" s="17"/>
      <c r="T8" s="17"/>
      <c r="U8" s="62"/>
      <c r="V8" s="17"/>
      <c r="W8" s="17"/>
      <c r="X8" s="17"/>
      <c r="Y8" s="17"/>
    </row>
    <row r="9" spans="1:28" x14ac:dyDescent="0.25">
      <c r="A9" s="50" t="s">
        <v>79</v>
      </c>
      <c r="B9" s="49">
        <v>80</v>
      </c>
      <c r="C9" s="17">
        <f>I$1*(B9/3)</f>
        <v>61.715261597060405</v>
      </c>
      <c r="D9" s="17">
        <v>22.081198151879885</v>
      </c>
      <c r="E9" s="38">
        <v>0.2398676521935256</v>
      </c>
      <c r="F9" s="17">
        <f t="shared" si="0"/>
        <v>5.4404318656157251</v>
      </c>
      <c r="G9" s="38">
        <f t="shared" si="1"/>
        <v>6.0908362044343523E-2</v>
      </c>
      <c r="H9" s="43">
        <f t="shared" si="2"/>
        <v>0.12181672408868705</v>
      </c>
      <c r="I9" s="17"/>
      <c r="J9" s="17"/>
      <c r="K9" s="18">
        <f t="shared" si="3"/>
        <v>335.75767578745786</v>
      </c>
      <c r="L9" s="18">
        <f t="shared" si="4"/>
        <v>-46.306995327864897</v>
      </c>
      <c r="M9" s="18">
        <f t="shared" si="5"/>
        <v>2144.3378162949016</v>
      </c>
      <c r="N9" s="18">
        <f t="shared" si="6"/>
        <v>11666.123786415621</v>
      </c>
      <c r="O9" s="18">
        <f t="shared" si="7"/>
        <v>-540223.13967184175</v>
      </c>
      <c r="P9" s="17"/>
      <c r="Q9" s="17"/>
      <c r="R9" s="17"/>
      <c r="S9" s="17"/>
      <c r="T9" s="17"/>
      <c r="U9" s="62"/>
      <c r="V9" s="17"/>
      <c r="W9" s="17"/>
      <c r="X9" s="17"/>
      <c r="Y9" s="17"/>
    </row>
    <row r="10" spans="1:28" x14ac:dyDescent="0.25">
      <c r="A10" s="50" t="s">
        <v>57</v>
      </c>
      <c r="B10" s="49">
        <v>90</v>
      </c>
      <c r="C10" s="17">
        <f>I$1*(B10/3)</f>
        <v>69.42966929669295</v>
      </c>
      <c r="D10" s="17">
        <v>24.162850331474559</v>
      </c>
      <c r="E10" s="38">
        <v>0.27211011920758243</v>
      </c>
      <c r="F10" s="17">
        <f t="shared" si="0"/>
        <v>5.9533155765945667</v>
      </c>
      <c r="G10" s="38">
        <f t="shared" si="1"/>
        <v>6.8954822817843889E-2</v>
      </c>
      <c r="H10" s="43">
        <f t="shared" si="2"/>
        <v>0.13790964563568778</v>
      </c>
      <c r="I10" s="17"/>
      <c r="J10" s="17"/>
      <c r="K10" s="18">
        <f t="shared" si="3"/>
        <v>413.33673170181169</v>
      </c>
      <c r="L10" s="18">
        <f t="shared" si="4"/>
        <v>-38.592587628232351</v>
      </c>
      <c r="M10" s="18">
        <f t="shared" si="5"/>
        <v>1489.3878198427929</v>
      </c>
      <c r="N10" s="18">
        <f t="shared" si="6"/>
        <v>8866.79570746032</v>
      </c>
      <c r="O10" s="18">
        <f t="shared" si="7"/>
        <v>-342192.59032179689</v>
      </c>
      <c r="P10" s="17"/>
      <c r="Q10" s="17"/>
      <c r="R10" s="17"/>
      <c r="S10" s="17"/>
      <c r="T10" s="17"/>
      <c r="U10" s="62"/>
      <c r="V10" s="17"/>
      <c r="W10" s="17"/>
      <c r="X10" s="17"/>
      <c r="Y10" s="17"/>
      <c r="AA10" t="s">
        <v>110</v>
      </c>
      <c r="AB10" s="59">
        <f>(F34*(F34+1))/((F34-1)*(F34-2)*(F34-3))</f>
        <v>1.0732190408184517E-2</v>
      </c>
    </row>
    <row r="11" spans="1:28" x14ac:dyDescent="0.25">
      <c r="A11" s="50" t="s">
        <v>29</v>
      </c>
      <c r="B11" s="49">
        <v>100</v>
      </c>
      <c r="C11" s="17">
        <f>I$1*(B11/3)</f>
        <v>77.144076996325509</v>
      </c>
      <c r="D11" s="17">
        <v>25.416979421002679</v>
      </c>
      <c r="E11" s="38">
        <v>0.25813898204908575</v>
      </c>
      <c r="F11" s="17">
        <f t="shared" si="0"/>
        <v>6.2623116652730042</v>
      </c>
      <c r="G11" s="38">
        <f t="shared" si="1"/>
        <v>6.582357497333817E-2</v>
      </c>
      <c r="H11" s="43">
        <f t="shared" si="2"/>
        <v>0.13164714994667634</v>
      </c>
      <c r="I11" s="17"/>
      <c r="J11" s="17"/>
      <c r="K11" s="18">
        <f t="shared" si="3"/>
        <v>483.10025328080803</v>
      </c>
      <c r="L11" s="18">
        <f t="shared" si="4"/>
        <v>-30.878179928599792</v>
      </c>
      <c r="M11" s="18">
        <f t="shared" si="5"/>
        <v>953.46199570298302</v>
      </c>
      <c r="N11" s="18">
        <f t="shared" si="6"/>
        <v>5970.8761780852692</v>
      </c>
      <c r="O11" s="18">
        <f t="shared" si="7"/>
        <v>-184369.78895830721</v>
      </c>
      <c r="P11" s="17"/>
      <c r="Q11" s="17"/>
      <c r="R11" s="17"/>
      <c r="S11" s="17"/>
      <c r="T11" s="17"/>
      <c r="U11" s="62"/>
      <c r="V11" s="17"/>
      <c r="W11" s="17"/>
      <c r="X11" s="17"/>
      <c r="Y11" s="17"/>
    </row>
    <row r="12" spans="1:28" x14ac:dyDescent="0.25">
      <c r="A12" s="50" t="s">
        <v>46</v>
      </c>
      <c r="B12" s="49">
        <v>110</v>
      </c>
      <c r="C12" s="17">
        <f>I$1*(B12/3)</f>
        <v>84.858484695958055</v>
      </c>
      <c r="D12" s="17">
        <v>25.834912895081793</v>
      </c>
      <c r="E12" s="38">
        <v>0.34890796334126073</v>
      </c>
      <c r="F12" s="17">
        <f t="shared" si="0"/>
        <v>6.3652833688213422</v>
      </c>
      <c r="G12" s="38">
        <f t="shared" si="1"/>
        <v>8.767648306642882E-2</v>
      </c>
      <c r="H12" s="43">
        <f t="shared" si="2"/>
        <v>0.17535296613285764</v>
      </c>
      <c r="I12" s="17"/>
      <c r="J12" s="17"/>
      <c r="K12" s="18">
        <f t="shared" si="3"/>
        <v>540.14830133856219</v>
      </c>
      <c r="L12" s="18">
        <f t="shared" si="4"/>
        <v>-23.163772228967247</v>
      </c>
      <c r="M12" s="18">
        <f t="shared" si="5"/>
        <v>536.56034387547425</v>
      </c>
      <c r="N12" s="18">
        <f t="shared" si="6"/>
        <v>3415.3586332396167</v>
      </c>
      <c r="O12" s="18">
        <f t="shared" si="7"/>
        <v>-79112.589460599367</v>
      </c>
      <c r="P12" s="17"/>
      <c r="Q12" s="17"/>
      <c r="R12" s="17"/>
      <c r="S12" s="17"/>
      <c r="T12" s="17"/>
      <c r="U12" s="62"/>
      <c r="V12" s="17"/>
      <c r="W12" s="17"/>
      <c r="X12" s="17"/>
      <c r="Y12" s="17"/>
      <c r="AA12" t="s">
        <v>111</v>
      </c>
      <c r="AB12" t="e">
        <f>Y34/(S36^4)</f>
        <v>#DIV/0!</v>
      </c>
    </row>
    <row r="13" spans="1:28" x14ac:dyDescent="0.25">
      <c r="A13" s="50" t="s">
        <v>5</v>
      </c>
      <c r="B13" s="49">
        <v>120</v>
      </c>
      <c r="C13" s="17">
        <f>I$1*(B13/3)</f>
        <v>92.5728923955906</v>
      </c>
      <c r="D13" s="17">
        <v>25.262007921705347</v>
      </c>
      <c r="E13" s="38">
        <v>0.32676768944014833</v>
      </c>
      <c r="F13" s="17">
        <f t="shared" si="0"/>
        <v>6.224129322211712</v>
      </c>
      <c r="G13" s="38">
        <f t="shared" si="1"/>
        <v>8.2255773718088301E-2</v>
      </c>
      <c r="H13" s="43">
        <f t="shared" si="2"/>
        <v>0.1645115474361766</v>
      </c>
      <c r="I13" s="17"/>
      <c r="J13" s="17"/>
      <c r="K13" s="18">
        <f t="shared" si="3"/>
        <v>576.18565400134503</v>
      </c>
      <c r="L13" s="18">
        <f t="shared" si="4"/>
        <v>-15.449364529334702</v>
      </c>
      <c r="M13" s="18">
        <f t="shared" si="5"/>
        <v>238.68286436026526</v>
      </c>
      <c r="N13" s="18">
        <f t="shared" si="6"/>
        <v>1485.5930147742079</v>
      </c>
      <c r="O13" s="18">
        <f t="shared" si="7"/>
        <v>-22951.468027480048</v>
      </c>
      <c r="P13" s="17"/>
      <c r="Q13" s="17"/>
      <c r="R13" s="17"/>
      <c r="S13" s="17"/>
      <c r="T13" s="17"/>
      <c r="U13" s="62"/>
      <c r="V13" s="17"/>
      <c r="W13" s="17"/>
      <c r="X13" s="17"/>
      <c r="Y13" s="17"/>
    </row>
    <row r="14" spans="1:28" x14ac:dyDescent="0.25">
      <c r="A14" s="50" t="s">
        <v>21</v>
      </c>
      <c r="B14" s="49">
        <v>130</v>
      </c>
      <c r="C14" s="17">
        <f>I$1*(B14/3)</f>
        <v>100.28730009522316</v>
      </c>
      <c r="D14" s="17">
        <v>24.542838500291769</v>
      </c>
      <c r="E14" s="38">
        <v>0.32713895943894961</v>
      </c>
      <c r="F14" s="17">
        <f t="shared" si="0"/>
        <v>6.0469382019598532</v>
      </c>
      <c r="G14" s="38">
        <f t="shared" si="1"/>
        <v>8.2248413479173874E-2</v>
      </c>
      <c r="H14" s="43">
        <f t="shared" si="2"/>
        <v>0.16449682695834775</v>
      </c>
      <c r="I14" s="17"/>
      <c r="J14" s="17"/>
      <c r="K14" s="18">
        <f t="shared" si="3"/>
        <v>606.43110611721693</v>
      </c>
      <c r="L14" s="18">
        <f t="shared" si="4"/>
        <v>-7.734956829702142</v>
      </c>
      <c r="M14" s="18">
        <f t="shared" si="5"/>
        <v>59.829557157355815</v>
      </c>
      <c r="N14" s="18">
        <f t="shared" si="6"/>
        <v>361.78563478115547</v>
      </c>
      <c r="O14" s="18">
        <f t="shared" si="7"/>
        <v>-2798.3962666386233</v>
      </c>
      <c r="P14" s="17"/>
      <c r="Q14" s="17"/>
      <c r="R14" s="17"/>
      <c r="S14" s="17"/>
      <c r="T14" s="17"/>
      <c r="U14" s="62"/>
      <c r="V14" s="17"/>
      <c r="W14" s="17"/>
      <c r="X14" s="17"/>
      <c r="Y14" s="17"/>
      <c r="AA14" t="s">
        <v>112</v>
      </c>
      <c r="AB14" s="58">
        <f>(3*(F34-1)^2)/((F34-2)*(F34-3))</f>
        <v>3.0930990953082262</v>
      </c>
    </row>
    <row r="15" spans="1:28" x14ac:dyDescent="0.25">
      <c r="A15" s="50" t="s">
        <v>48</v>
      </c>
      <c r="B15" s="49">
        <v>140</v>
      </c>
      <c r="C15" s="17">
        <f>I$1*(B15/3)</f>
        <v>108.0017077948557</v>
      </c>
      <c r="D15" s="17">
        <v>23.45567457876351</v>
      </c>
      <c r="E15" s="38">
        <v>0.24037631926405648</v>
      </c>
      <c r="F15" s="17">
        <f t="shared" si="0"/>
        <v>5.7790794924302471</v>
      </c>
      <c r="G15" s="38">
        <f t="shared" si="1"/>
        <v>6.1257867434189525E-2</v>
      </c>
      <c r="H15" s="43">
        <f t="shared" si="2"/>
        <v>0.12251573486837905</v>
      </c>
      <c r="I15" s="17"/>
      <c r="J15" s="17"/>
      <c r="K15" s="18">
        <f t="shared" si="3"/>
        <v>624.15045466469462</v>
      </c>
      <c r="L15" s="18">
        <f t="shared" si="4"/>
        <v>-2.0549130069596799E-2</v>
      </c>
      <c r="M15" s="18">
        <f t="shared" si="5"/>
        <v>4.2226674661720738E-4</v>
      </c>
      <c r="N15" s="18">
        <f t="shared" si="6"/>
        <v>2.4403130957107427E-3</v>
      </c>
      <c r="O15" s="18">
        <f t="shared" si="7"/>
        <v>-5.0146311214300475E-5</v>
      </c>
      <c r="P15" s="17"/>
      <c r="Q15" s="17"/>
      <c r="R15" s="17"/>
      <c r="S15" s="17"/>
      <c r="T15" s="17"/>
      <c r="U15" s="62"/>
      <c r="V15" s="17"/>
      <c r="W15" s="17"/>
      <c r="X15" s="17"/>
      <c r="Y15" s="17"/>
    </row>
    <row r="16" spans="1:28" x14ac:dyDescent="0.25">
      <c r="A16" s="50" t="s">
        <v>69</v>
      </c>
      <c r="B16" s="49">
        <v>150</v>
      </c>
      <c r="C16" s="17">
        <f>I$1*(B16/3)</f>
        <v>115.71611549448826</v>
      </c>
      <c r="D16" s="17">
        <v>21.796416551746386</v>
      </c>
      <c r="E16" s="38">
        <v>0.31578083856946948</v>
      </c>
      <c r="F16" s="17">
        <f t="shared" si="0"/>
        <v>5.370266520354539</v>
      </c>
      <c r="G16" s="38">
        <f t="shared" si="1"/>
        <v>7.9150790886081915E-2</v>
      </c>
      <c r="H16" s="43">
        <f t="shared" si="2"/>
        <v>0.15830158177216383</v>
      </c>
      <c r="I16" s="17"/>
      <c r="J16" s="17"/>
      <c r="K16" s="18">
        <f t="shared" si="3"/>
        <v>621.42638090552941</v>
      </c>
      <c r="L16" s="18">
        <f t="shared" si="4"/>
        <v>7.6938585695629627</v>
      </c>
      <c r="M16" s="18">
        <f t="shared" si="5"/>
        <v>59.195459688437438</v>
      </c>
      <c r="N16" s="18">
        <f t="shared" si="6"/>
        <v>317.89539532181232</v>
      </c>
      <c r="O16" s="18">
        <f t="shared" si="7"/>
        <v>2445.8422115213316</v>
      </c>
      <c r="P16" s="17"/>
      <c r="Q16" s="17"/>
      <c r="R16" s="17"/>
      <c r="S16" s="17"/>
      <c r="T16" s="17"/>
      <c r="U16" s="62"/>
      <c r="V16" s="17"/>
      <c r="W16" s="17"/>
      <c r="X16" s="17"/>
      <c r="Y16" s="17"/>
    </row>
    <row r="17" spans="1:28" x14ac:dyDescent="0.25">
      <c r="A17" s="50" t="s">
        <v>56</v>
      </c>
      <c r="B17" s="49">
        <v>160</v>
      </c>
      <c r="C17" s="17">
        <f>I$1*(B17/3)</f>
        <v>123.43052319412081</v>
      </c>
      <c r="D17" s="17">
        <v>19.801221909154851</v>
      </c>
      <c r="E17" s="38">
        <v>0.32124369199640251</v>
      </c>
      <c r="F17" s="17">
        <f t="shared" si="0"/>
        <v>4.8786844767987798</v>
      </c>
      <c r="G17" s="38">
        <f t="shared" si="1"/>
        <v>8.0244272973000325E-2</v>
      </c>
      <c r="H17" s="43">
        <f t="shared" si="2"/>
        <v>0.16048854594600065</v>
      </c>
      <c r="I17" s="17"/>
      <c r="J17" s="17"/>
      <c r="K17" s="18">
        <f t="shared" si="3"/>
        <v>602.17857747030894</v>
      </c>
      <c r="L17" s="18">
        <f t="shared" si="4"/>
        <v>15.408266269195508</v>
      </c>
      <c r="M17" s="18">
        <f t="shared" si="5"/>
        <v>237.41466942242806</v>
      </c>
      <c r="N17" s="18">
        <f t="shared" si="6"/>
        <v>1158.2712622755137</v>
      </c>
      <c r="O17" s="18">
        <f t="shared" si="7"/>
        <v>17846.952021098299</v>
      </c>
      <c r="P17" s="17"/>
      <c r="Q17" s="17"/>
      <c r="R17" s="17"/>
      <c r="S17" s="17"/>
      <c r="T17" s="17"/>
      <c r="U17" s="62"/>
      <c r="V17" s="17"/>
      <c r="W17" s="17"/>
      <c r="X17" s="17"/>
      <c r="Y17" s="17"/>
      <c r="AA17" t="s">
        <v>113</v>
      </c>
      <c r="AB17" s="58" t="e">
        <f>AB10*AB12-AB14</f>
        <v>#DIV/0!</v>
      </c>
    </row>
    <row r="18" spans="1:28" x14ac:dyDescent="0.25">
      <c r="A18" s="50" t="s">
        <v>34</v>
      </c>
      <c r="B18" s="49">
        <v>170</v>
      </c>
      <c r="C18" s="17">
        <f>I$1*(B18/3)</f>
        <v>131.14493089375335</v>
      </c>
      <c r="D18" s="17">
        <v>19.05853053298182</v>
      </c>
      <c r="E18" s="38">
        <v>0.18275474252177351</v>
      </c>
      <c r="F18" s="17">
        <f t="shared" si="0"/>
        <v>4.6956979467446684</v>
      </c>
      <c r="G18" s="38">
        <f t="shared" si="1"/>
        <v>4.6789115124596492E-2</v>
      </c>
      <c r="H18" s="43">
        <f t="shared" si="2"/>
        <v>9.3578230249192984E-2</v>
      </c>
      <c r="I18" s="17"/>
      <c r="J18" s="17"/>
      <c r="K18" s="18">
        <f t="shared" si="3"/>
        <v>615.81698272376912</v>
      </c>
      <c r="L18" s="18">
        <f t="shared" si="4"/>
        <v>23.122673968828053</v>
      </c>
      <c r="M18" s="18">
        <f t="shared" si="5"/>
        <v>534.65805146871844</v>
      </c>
      <c r="N18" s="18">
        <f t="shared" si="6"/>
        <v>2510.5927144921666</v>
      </c>
      <c r="O18" s="18">
        <f t="shared" si="7"/>
        <v>58051.616805717378</v>
      </c>
      <c r="P18" s="17"/>
      <c r="Q18" s="17"/>
      <c r="R18" s="17"/>
      <c r="S18" s="17"/>
      <c r="T18" s="17"/>
      <c r="U18" s="62"/>
      <c r="V18" s="17"/>
      <c r="W18" s="17"/>
      <c r="X18" s="17"/>
      <c r="Y18" s="17"/>
    </row>
    <row r="19" spans="1:28" x14ac:dyDescent="0.25">
      <c r="A19" s="50" t="s">
        <v>35</v>
      </c>
      <c r="B19" s="49">
        <v>180</v>
      </c>
      <c r="C19" s="17">
        <f>I$1*(B19/3)</f>
        <v>138.8593385933859</v>
      </c>
      <c r="D19" s="17">
        <v>16.445640214196963</v>
      </c>
      <c r="E19" s="38">
        <v>0.25762215686302531</v>
      </c>
      <c r="F19" s="17">
        <f t="shared" si="0"/>
        <v>4.0519261888038187</v>
      </c>
      <c r="G19" s="38">
        <f t="shared" si="1"/>
        <v>6.4415354830157062E-2</v>
      </c>
      <c r="H19" s="43">
        <f t="shared" si="2"/>
        <v>0.12883070966031412</v>
      </c>
      <c r="I19" s="17"/>
      <c r="J19" s="17"/>
      <c r="K19" s="18">
        <f t="shared" si="3"/>
        <v>562.64779060651711</v>
      </c>
      <c r="L19" s="18">
        <f t="shared" si="4"/>
        <v>30.837081668460598</v>
      </c>
      <c r="M19" s="18">
        <f t="shared" si="5"/>
        <v>950.92560582730869</v>
      </c>
      <c r="N19" s="18">
        <f t="shared" si="6"/>
        <v>3853.0803658558093</v>
      </c>
      <c r="O19" s="18">
        <f t="shared" si="7"/>
        <v>118817.75391703763</v>
      </c>
      <c r="P19" s="17"/>
      <c r="Q19" s="17"/>
      <c r="R19" s="17"/>
      <c r="S19" s="17"/>
      <c r="T19" s="17"/>
      <c r="U19" s="62"/>
      <c r="V19" s="17"/>
      <c r="W19" s="17"/>
      <c r="X19" s="17"/>
      <c r="Y19" s="17"/>
    </row>
    <row r="20" spans="1:28" x14ac:dyDescent="0.25">
      <c r="A20" s="50" t="s">
        <v>47</v>
      </c>
      <c r="B20" s="49">
        <v>190</v>
      </c>
      <c r="C20" s="17">
        <f>I$1*(B20/3)</f>
        <v>146.57374629301847</v>
      </c>
      <c r="D20" s="17">
        <v>14.969617695100617</v>
      </c>
      <c r="E20" s="38">
        <v>0.23093555926627221</v>
      </c>
      <c r="F20" s="17">
        <f t="shared" si="0"/>
        <v>3.6882593310534153</v>
      </c>
      <c r="G20" s="38">
        <f t="shared" si="1"/>
        <v>5.7768749862167422E-2</v>
      </c>
      <c r="H20" s="43">
        <f t="shared" si="2"/>
        <v>0.11553749972433484</v>
      </c>
      <c r="I20" s="17"/>
      <c r="J20" s="17"/>
      <c r="K20" s="18">
        <f t="shared" si="3"/>
        <v>540.60198745268133</v>
      </c>
      <c r="L20" s="18">
        <f t="shared" si="4"/>
        <v>38.551489368093172</v>
      </c>
      <c r="M20" s="18">
        <f t="shared" si="5"/>
        <v>1486.2173324982009</v>
      </c>
      <c r="N20" s="18">
        <f t="shared" si="6"/>
        <v>5481.5549445598053</v>
      </c>
      <c r="O20" s="18">
        <f t="shared" si="7"/>
        <v>211322.10716581589</v>
      </c>
      <c r="P20" s="17"/>
      <c r="Q20" s="17"/>
      <c r="R20" s="17"/>
      <c r="S20" s="17"/>
      <c r="T20" s="17"/>
      <c r="U20" s="62"/>
      <c r="V20" s="17"/>
      <c r="W20" s="17"/>
      <c r="X20" s="17"/>
      <c r="Y20" s="17"/>
    </row>
    <row r="21" spans="1:28" x14ac:dyDescent="0.25">
      <c r="A21" s="50" t="s">
        <v>15</v>
      </c>
      <c r="B21" s="49">
        <v>200</v>
      </c>
      <c r="C21" s="17">
        <f>I$1*(B21/3)</f>
        <v>154.28815399265102</v>
      </c>
      <c r="D21" s="17">
        <v>13.364233038365301</v>
      </c>
      <c r="E21" s="38">
        <v>0.17071563863219757</v>
      </c>
      <c r="F21" s="17">
        <f t="shared" si="0"/>
        <v>3.292719841619967</v>
      </c>
      <c r="G21" s="38">
        <f t="shared" si="1"/>
        <v>4.29963809689781E-2</v>
      </c>
      <c r="H21" s="43">
        <f t="shared" si="2"/>
        <v>8.59927619379562E-2</v>
      </c>
      <c r="I21" s="17"/>
      <c r="J21" s="17"/>
      <c r="K21" s="18">
        <f t="shared" si="3"/>
        <v>508.02766597851894</v>
      </c>
      <c r="L21" s="18">
        <f t="shared" si="4"/>
        <v>46.265897067725717</v>
      </c>
      <c r="M21" s="18">
        <f t="shared" si="5"/>
        <v>2140.5332314813913</v>
      </c>
      <c r="N21" s="18">
        <f t="shared" si="6"/>
        <v>7048.176242945683</v>
      </c>
      <c r="O21" s="18">
        <f t="shared" si="7"/>
        <v>326090.19657131477</v>
      </c>
      <c r="P21" s="17"/>
      <c r="Q21" s="17"/>
      <c r="R21" s="17"/>
      <c r="S21" s="17"/>
      <c r="T21" s="17"/>
      <c r="U21" s="62"/>
      <c r="V21" s="17"/>
      <c r="W21" s="17"/>
      <c r="X21" s="17"/>
      <c r="Y21" s="17"/>
    </row>
    <row r="22" spans="1:28" x14ac:dyDescent="0.25">
      <c r="A22" s="50" t="s">
        <v>12</v>
      </c>
      <c r="B22" s="49">
        <v>210</v>
      </c>
      <c r="C22" s="17">
        <f>I$1*(B22/3)</f>
        <v>162.00256169228356</v>
      </c>
      <c r="D22" s="17">
        <v>11.764448867102129</v>
      </c>
      <c r="E22" s="38">
        <v>0.21118309914263272</v>
      </c>
      <c r="F22" s="17">
        <f t="shared" si="0"/>
        <v>2.8985602166040194</v>
      </c>
      <c r="G22" s="38">
        <f t="shared" si="1"/>
        <v>5.2620778934278724E-2</v>
      </c>
      <c r="H22" s="43">
        <f t="shared" si="2"/>
        <v>0.10524155786855745</v>
      </c>
      <c r="I22" s="17"/>
      <c r="J22" s="17"/>
      <c r="K22" s="18">
        <f t="shared" si="3"/>
        <v>469.57418030919149</v>
      </c>
      <c r="L22" s="18">
        <f t="shared" si="4"/>
        <v>53.980304767358263</v>
      </c>
      <c r="M22" s="18">
        <f t="shared" si="5"/>
        <v>2913.8733027768812</v>
      </c>
      <c r="N22" s="18">
        <f t="shared" si="6"/>
        <v>8446.0372316536268</v>
      </c>
      <c r="O22" s="18">
        <f t="shared" si="7"/>
        <v>455919.66384111764</v>
      </c>
      <c r="P22" s="17"/>
      <c r="Q22" s="17"/>
      <c r="R22" s="17"/>
      <c r="S22" s="17"/>
      <c r="T22" s="17"/>
      <c r="U22" s="62"/>
      <c r="V22" s="17"/>
      <c r="W22" s="17"/>
      <c r="X22" s="17"/>
      <c r="Y22" s="17"/>
    </row>
    <row r="23" spans="1:28" x14ac:dyDescent="0.25">
      <c r="A23" s="50" t="s">
        <v>49</v>
      </c>
      <c r="B23" s="49">
        <v>220</v>
      </c>
      <c r="C23" s="17">
        <f>I$1*(B23/3)</f>
        <v>169.71696939191611</v>
      </c>
      <c r="D23" s="17">
        <v>10.203002132866867</v>
      </c>
      <c r="E23" s="38">
        <v>0.16901378538268008</v>
      </c>
      <c r="F23" s="17">
        <f t="shared" si="0"/>
        <v>2.5138462843724074</v>
      </c>
      <c r="G23" s="38">
        <f t="shared" si="1"/>
        <v>4.2195007466713008E-2</v>
      </c>
      <c r="H23" s="43">
        <f t="shared" si="2"/>
        <v>8.4390014933426016E-2</v>
      </c>
      <c r="I23" s="17"/>
      <c r="J23" s="17"/>
      <c r="K23" s="18">
        <f t="shared" si="3"/>
        <v>426.64237290081388</v>
      </c>
      <c r="L23" s="18">
        <f t="shared" si="4"/>
        <v>61.694712466990808</v>
      </c>
      <c r="M23" s="18">
        <f t="shared" si="5"/>
        <v>3806.2375463846711</v>
      </c>
      <c r="N23" s="18">
        <f t="shared" si="6"/>
        <v>9568.2961134178549</v>
      </c>
      <c r="O23" s="18">
        <f t="shared" si="7"/>
        <v>590313.27751634025</v>
      </c>
      <c r="P23" s="17"/>
      <c r="Q23" s="17"/>
      <c r="R23" s="17"/>
      <c r="S23" s="17"/>
      <c r="T23" s="17"/>
      <c r="U23" s="62"/>
      <c r="V23" s="17"/>
      <c r="W23" s="17"/>
      <c r="X23" s="17"/>
      <c r="Y23" s="17"/>
    </row>
    <row r="24" spans="1:28" x14ac:dyDescent="0.25">
      <c r="A24" s="50" t="s">
        <v>74</v>
      </c>
      <c r="B24" s="49">
        <v>230</v>
      </c>
      <c r="C24" s="17">
        <f>I$1*(B24/3)</f>
        <v>177.43137709154868</v>
      </c>
      <c r="D24" s="17">
        <v>9.082817566592432</v>
      </c>
      <c r="E24" s="38">
        <v>0.16115670980698341</v>
      </c>
      <c r="F24" s="17">
        <f t="shared" si="0"/>
        <v>2.2378518492963591</v>
      </c>
      <c r="G24" s="38">
        <f t="shared" si="1"/>
        <v>4.0166168643352568E-2</v>
      </c>
      <c r="H24" s="43">
        <f t="shared" si="2"/>
        <v>8.0332337286705136E-2</v>
      </c>
      <c r="I24" s="17"/>
      <c r="J24" s="17"/>
      <c r="K24" s="18">
        <f t="shared" si="3"/>
        <v>397.06513534752185</v>
      </c>
      <c r="L24" s="18">
        <f t="shared" si="4"/>
        <v>69.409120166623381</v>
      </c>
      <c r="M24" s="18">
        <f t="shared" si="5"/>
        <v>4817.6259623047645</v>
      </c>
      <c r="N24" s="18">
        <f t="shared" si="6"/>
        <v>10781.133168961869</v>
      </c>
      <c r="O24" s="18">
        <f t="shared" si="7"/>
        <v>748308.96765684348</v>
      </c>
      <c r="P24" s="17"/>
      <c r="Q24" s="17"/>
      <c r="R24" s="17"/>
      <c r="S24" s="17"/>
      <c r="T24" s="17"/>
      <c r="U24" s="62"/>
      <c r="V24" s="17"/>
      <c r="W24" s="17"/>
      <c r="X24" s="17"/>
      <c r="Y24" s="17"/>
    </row>
    <row r="25" spans="1:28" x14ac:dyDescent="0.25">
      <c r="A25" s="50" t="s">
        <v>30</v>
      </c>
      <c r="B25" s="49">
        <v>240</v>
      </c>
      <c r="C25" s="17">
        <f>I$1*(B25/3)</f>
        <v>185.1457847911812</v>
      </c>
      <c r="D25" s="17">
        <v>7.7280326043294165</v>
      </c>
      <c r="E25" s="38">
        <v>0.12848316368462201</v>
      </c>
      <c r="F25" s="17">
        <f t="shared" si="0"/>
        <v>1.9040558646285066</v>
      </c>
      <c r="G25" s="38">
        <f t="shared" si="1"/>
        <v>3.2073332860725459E-2</v>
      </c>
      <c r="H25" s="43">
        <f t="shared" si="2"/>
        <v>6.4146665721450918E-2</v>
      </c>
      <c r="I25" s="17"/>
      <c r="J25" s="17"/>
      <c r="K25" s="18">
        <f t="shared" si="3"/>
        <v>352.52791734289593</v>
      </c>
      <c r="L25" s="18">
        <f t="shared" si="4"/>
        <v>77.123527866255898</v>
      </c>
      <c r="M25" s="18">
        <f t="shared" si="5"/>
        <v>5948.0385505371505</v>
      </c>
      <c r="N25" s="18">
        <f t="shared" si="6"/>
        <v>11325.397685186703</v>
      </c>
      <c r="O25" s="18">
        <f t="shared" si="7"/>
        <v>873454.62396992673</v>
      </c>
      <c r="P25" s="17"/>
      <c r="Q25" s="17"/>
      <c r="R25" s="17"/>
      <c r="S25" s="17"/>
      <c r="T25" s="17"/>
      <c r="U25" s="62"/>
      <c r="V25" s="17"/>
      <c r="W25" s="17"/>
      <c r="X25" s="17"/>
      <c r="Y25" s="17"/>
    </row>
    <row r="26" spans="1:28" x14ac:dyDescent="0.25">
      <c r="A26" s="50" t="s">
        <v>38</v>
      </c>
      <c r="B26" s="49">
        <v>250</v>
      </c>
      <c r="C26" s="17">
        <f>I$1*(B26/3)</f>
        <v>192.86019249081374</v>
      </c>
      <c r="D26" s="17">
        <v>6.7501263093946235</v>
      </c>
      <c r="E26" s="38">
        <v>0.11318466859863283</v>
      </c>
      <c r="F26" s="17">
        <f t="shared" si="0"/>
        <v>1.6631163770175719</v>
      </c>
      <c r="G26" s="38">
        <f t="shared" si="1"/>
        <v>2.8248192032657101E-2</v>
      </c>
      <c r="H26" s="43">
        <f t="shared" si="2"/>
        <v>5.6496384065314202E-2</v>
      </c>
      <c r="I26" s="17"/>
      <c r="J26" s="17"/>
      <c r="K26" s="18">
        <f t="shared" si="3"/>
        <v>320.74894460623369</v>
      </c>
      <c r="L26" s="18">
        <f t="shared" si="4"/>
        <v>84.837935565888444</v>
      </c>
      <c r="M26" s="18">
        <f t="shared" si="5"/>
        <v>7197.4753110818392</v>
      </c>
      <c r="N26" s="18">
        <f t="shared" si="6"/>
        <v>11970.239063039849</v>
      </c>
      <c r="O26" s="18">
        <f t="shared" si="7"/>
        <v>1015530.3703384557</v>
      </c>
      <c r="P26" s="17"/>
      <c r="Q26" s="17"/>
      <c r="R26" s="17"/>
      <c r="S26" s="17"/>
      <c r="T26" s="17"/>
      <c r="U26" s="62"/>
      <c r="V26" s="17"/>
      <c r="W26" s="17"/>
      <c r="X26" s="17"/>
      <c r="Y26" s="17"/>
    </row>
    <row r="27" spans="1:28" x14ac:dyDescent="0.25">
      <c r="A27" s="50" t="s">
        <v>43</v>
      </c>
      <c r="B27" s="49">
        <v>260</v>
      </c>
      <c r="C27" s="17">
        <f>I$1*(B27/3)</f>
        <v>200.57460019044632</v>
      </c>
      <c r="D27" s="17">
        <v>5.7486235250598634</v>
      </c>
      <c r="E27" s="38">
        <v>0.10358807257589581</v>
      </c>
      <c r="F27" s="17">
        <f t="shared" si="0"/>
        <v>1.4163631155359782</v>
      </c>
      <c r="G27" s="38">
        <f t="shared" si="1"/>
        <v>2.5808995176079128E-2</v>
      </c>
      <c r="H27" s="43">
        <f t="shared" si="2"/>
        <v>5.1617990352158256E-2</v>
      </c>
      <c r="I27" s="17"/>
      <c r="J27" s="17"/>
      <c r="K27" s="18">
        <f t="shared" si="3"/>
        <v>284.08646562312373</v>
      </c>
      <c r="L27" s="18">
        <f t="shared" si="4"/>
        <v>92.552343265521017</v>
      </c>
      <c r="M27" s="18">
        <f t="shared" si="5"/>
        <v>8565.9362439388333</v>
      </c>
      <c r="N27" s="18">
        <f t="shared" si="6"/>
        <v>12132.476145947761</v>
      </c>
      <c r="O27" s="18">
        <f t="shared" si="7"/>
        <v>1122889.0969205026</v>
      </c>
      <c r="P27" s="17"/>
      <c r="Q27" s="17"/>
      <c r="R27" s="17"/>
      <c r="S27" s="17"/>
      <c r="T27" s="17"/>
      <c r="U27" s="62"/>
      <c r="V27" s="17"/>
      <c r="W27" s="17"/>
      <c r="X27" s="17"/>
      <c r="Y27" s="17"/>
    </row>
    <row r="28" spans="1:28" x14ac:dyDescent="0.25">
      <c r="A28" s="50" t="s">
        <v>61</v>
      </c>
      <c r="B28" s="49">
        <v>270</v>
      </c>
      <c r="C28" s="17">
        <f>I$1*(B28/3)</f>
        <v>208.28900789007886</v>
      </c>
      <c r="D28" s="17">
        <v>5.1856834556653491</v>
      </c>
      <c r="E28" s="38">
        <v>8.3845945508827263E-2</v>
      </c>
      <c r="F28" s="17">
        <f t="shared" si="0"/>
        <v>1.2776642518737678</v>
      </c>
      <c r="G28" s="38">
        <f t="shared" si="1"/>
        <v>2.0946014388371011E-2</v>
      </c>
      <c r="H28" s="43">
        <f t="shared" si="2"/>
        <v>4.1892028776742023E-2</v>
      </c>
      <c r="I28" s="17"/>
      <c r="J28" s="17"/>
      <c r="K28" s="18">
        <f t="shared" si="3"/>
        <v>266.12341943940692</v>
      </c>
      <c r="L28" s="18">
        <f t="shared" si="4"/>
        <v>100.26675096515356</v>
      </c>
      <c r="M28" s="18">
        <f t="shared" si="5"/>
        <v>10053.421349108123</v>
      </c>
      <c r="N28" s="18">
        <f t="shared" si="6"/>
        <v>12844.897066779995</v>
      </c>
      <c r="O28" s="18">
        <f t="shared" si="7"/>
        <v>1287916.0953678612</v>
      </c>
      <c r="P28" s="17"/>
      <c r="Q28" s="17"/>
      <c r="R28" s="17"/>
      <c r="S28" s="17"/>
      <c r="T28" s="17"/>
      <c r="U28" s="62"/>
      <c r="V28" s="17"/>
      <c r="W28" s="17"/>
      <c r="X28" s="17"/>
      <c r="Y28" s="17"/>
    </row>
    <row r="29" spans="1:28" x14ac:dyDescent="0.25">
      <c r="A29" s="50" t="s">
        <v>2</v>
      </c>
      <c r="B29" s="49">
        <v>280</v>
      </c>
      <c r="C29" s="17">
        <f>I$1*(B29/3)</f>
        <v>216.00341558971141</v>
      </c>
      <c r="D29" s="17">
        <v>4.343690745313717</v>
      </c>
      <c r="E29" s="38">
        <v>8.0789746496010784E-2</v>
      </c>
      <c r="F29" s="17">
        <f t="shared" si="0"/>
        <v>1.0702115611046674</v>
      </c>
      <c r="G29" s="38">
        <f t="shared" si="1"/>
        <v>2.0115138898459138E-2</v>
      </c>
      <c r="H29" s="43">
        <f t="shared" si="2"/>
        <v>4.0230277796918276E-2</v>
      </c>
      <c r="I29" s="17"/>
      <c r="J29" s="17"/>
      <c r="K29" s="18">
        <f t="shared" si="3"/>
        <v>231.16935260220529</v>
      </c>
      <c r="L29" s="18">
        <f t="shared" si="4"/>
        <v>107.98115866478611</v>
      </c>
      <c r="M29" s="18">
        <f t="shared" si="5"/>
        <v>11659.930626589712</v>
      </c>
      <c r="N29" s="18">
        <f t="shared" si="6"/>
        <v>12478.592558254699</v>
      </c>
      <c r="O29" s="18">
        <f t="shared" si="7"/>
        <v>1347452.8829461199</v>
      </c>
      <c r="P29" s="17"/>
      <c r="Q29" s="17"/>
      <c r="R29" s="17"/>
      <c r="S29" s="17"/>
      <c r="T29" s="17"/>
      <c r="U29" s="62"/>
      <c r="V29" s="17"/>
      <c r="W29" s="17"/>
      <c r="X29" s="17"/>
      <c r="Y29" s="17"/>
    </row>
    <row r="30" spans="1:28" x14ac:dyDescent="0.25">
      <c r="A30" s="50" t="s">
        <v>3</v>
      </c>
      <c r="B30" s="49">
        <v>290</v>
      </c>
      <c r="C30" s="17">
        <f>I$1*(B30/3)</f>
        <v>223.71782328934398</v>
      </c>
      <c r="D30" s="17">
        <v>3.5943211176236587</v>
      </c>
      <c r="E30" s="38">
        <v>7.5295054310918014E-2</v>
      </c>
      <c r="F30" s="17">
        <f t="shared" si="0"/>
        <v>0.88557962340057583</v>
      </c>
      <c r="G30" s="38">
        <f t="shared" si="1"/>
        <v>1.8705817924717323E-2</v>
      </c>
      <c r="H30" s="43">
        <f t="shared" si="2"/>
        <v>3.7411635849434646E-2</v>
      </c>
      <c r="I30" s="17"/>
      <c r="J30" s="17"/>
      <c r="K30" s="18">
        <f t="shared" si="3"/>
        <v>198.11994569657381</v>
      </c>
      <c r="L30" s="18">
        <f t="shared" si="4"/>
        <v>115.69556636441868</v>
      </c>
      <c r="M30" s="18">
        <f t="shared" si="5"/>
        <v>13385.464076383607</v>
      </c>
      <c r="N30" s="18">
        <f t="shared" si="6"/>
        <v>11853.894235805732</v>
      </c>
      <c r="O30" s="18">
        <f t="shared" si="7"/>
        <v>1371443.0072354621</v>
      </c>
      <c r="P30" s="17"/>
      <c r="Q30" s="17"/>
      <c r="R30" s="17"/>
      <c r="S30" s="17"/>
      <c r="T30" s="17"/>
      <c r="U30" s="62"/>
      <c r="V30" s="17"/>
      <c r="W30" s="17"/>
      <c r="X30" s="17"/>
      <c r="Y30" s="17"/>
    </row>
    <row r="31" spans="1:28" ht="15.75" thickBot="1" x14ac:dyDescent="0.3">
      <c r="A31" s="51" t="s">
        <v>37</v>
      </c>
      <c r="B31" s="49">
        <v>300</v>
      </c>
      <c r="C31" s="17">
        <f>I$1*(B31/3)</f>
        <v>231.43223098897653</v>
      </c>
      <c r="D31" s="17">
        <v>3.0528641580506197</v>
      </c>
      <c r="E31" s="38">
        <v>6.2719407968922988E-2</v>
      </c>
      <c r="F31" s="17">
        <f t="shared" si="0"/>
        <v>0.75217383280629235</v>
      </c>
      <c r="G31" s="38">
        <f t="shared" si="1"/>
        <v>1.5586689972274512E-2</v>
      </c>
      <c r="H31" s="43">
        <f t="shared" si="2"/>
        <v>3.1173379944549023E-2</v>
      </c>
      <c r="I31" s="17"/>
      <c r="J31" s="17"/>
      <c r="K31" s="18">
        <f t="shared" si="3"/>
        <v>174.07726821788967</v>
      </c>
      <c r="L31" s="18">
        <f t="shared" si="4"/>
        <v>123.40997406405123</v>
      </c>
      <c r="M31" s="18">
        <f t="shared" si="5"/>
        <v>15230.021698489796</v>
      </c>
      <c r="N31" s="18">
        <f t="shared" si="6"/>
        <v>11455.623794676068</v>
      </c>
      <c r="O31" s="18">
        <f t="shared" si="7"/>
        <v>1413738.2353885018</v>
      </c>
      <c r="P31" s="17"/>
      <c r="Q31" s="17"/>
      <c r="R31" s="17"/>
      <c r="S31" s="17"/>
      <c r="T31" s="17"/>
      <c r="U31" s="62"/>
      <c r="V31" s="17"/>
      <c r="W31" s="17"/>
      <c r="X31" s="17"/>
      <c r="Y31" s="17"/>
    </row>
    <row r="34" spans="3:15" x14ac:dyDescent="0.25">
      <c r="C34" t="s">
        <v>99</v>
      </c>
      <c r="D34">
        <f>SUM(D2:D31)</f>
        <v>405.87215679395018</v>
      </c>
      <c r="F34">
        <f>SUM(F2:F31)</f>
        <v>100.00000000000001</v>
      </c>
      <c r="I34" s="19"/>
      <c r="J34" t="s">
        <v>153</v>
      </c>
      <c r="K34">
        <f>SUM(K2:K31)</f>
        <v>10802.225692492531</v>
      </c>
      <c r="M34" t="s">
        <v>148</v>
      </c>
      <c r="N34">
        <f>SUM(N2:N31)</f>
        <v>232510.60629346393</v>
      </c>
      <c r="O34">
        <f>SUM(O2:O31)</f>
        <v>5120864.6548568467</v>
      </c>
    </row>
    <row r="36" spans="3:15" x14ac:dyDescent="0.25">
      <c r="C36" t="s">
        <v>146</v>
      </c>
      <c r="D36">
        <v>1.099222692579547</v>
      </c>
      <c r="J36" t="s">
        <v>154</v>
      </c>
      <c r="K36">
        <f>K34/F34</f>
        <v>108.0222569249253</v>
      </c>
      <c r="M36" t="s">
        <v>155</v>
      </c>
      <c r="N36">
        <f>SQRT((N34)/(F34-1))</f>
        <v>48.462273809245282</v>
      </c>
    </row>
    <row r="39" spans="3:15" x14ac:dyDescent="0.25">
      <c r="N39" t="s">
        <v>156</v>
      </c>
    </row>
    <row r="41" spans="3:15" x14ac:dyDescent="0.25">
      <c r="N41" t="s">
        <v>157</v>
      </c>
      <c r="O41">
        <f>F34/((F34-1)*(F34-2))</f>
        <v>1.0307153164296019E-2</v>
      </c>
    </row>
    <row r="43" spans="3:15" x14ac:dyDescent="0.25">
      <c r="N43" t="s">
        <v>158</v>
      </c>
      <c r="O43">
        <f>N36^3</f>
        <v>113818.10773482297</v>
      </c>
    </row>
    <row r="45" spans="3:15" x14ac:dyDescent="0.25">
      <c r="N45" s="16" t="s">
        <v>159</v>
      </c>
      <c r="O45">
        <f>O34/O43</f>
        <v>44.991651651665123</v>
      </c>
    </row>
    <row r="47" spans="3:15" x14ac:dyDescent="0.25">
      <c r="N47" t="s">
        <v>160</v>
      </c>
      <c r="O47">
        <f>O45*O41</f>
        <v>0.46373584468836437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7"/>
  <sheetViews>
    <sheetView tabSelected="1" topLeftCell="A188" workbookViewId="0">
      <selection activeCell="R214" sqref="R214"/>
    </sheetView>
  </sheetViews>
  <sheetFormatPr defaultRowHeight="15" x14ac:dyDescent="0.25"/>
  <cols>
    <col min="6" max="6" width="15" bestFit="1" customWidth="1"/>
  </cols>
  <sheetData>
    <row r="1" spans="1:7" ht="15.75" thickBot="1" x14ac:dyDescent="0.3">
      <c r="A1" t="s">
        <v>161</v>
      </c>
      <c r="B1" t="s">
        <v>162</v>
      </c>
      <c r="C1" s="55" t="s">
        <v>100</v>
      </c>
      <c r="D1" s="55" t="s">
        <v>149</v>
      </c>
      <c r="E1" s="55" t="s">
        <v>150</v>
      </c>
      <c r="F1" s="55" t="s">
        <v>151</v>
      </c>
      <c r="G1" s="55" t="s">
        <v>152</v>
      </c>
    </row>
    <row r="2" spans="1:7" x14ac:dyDescent="0.25">
      <c r="A2">
        <v>7.7144079999999997</v>
      </c>
      <c r="B2">
        <v>3.3904597297634599E-2</v>
      </c>
      <c r="C2" s="73">
        <f>B2*A2</f>
        <v>0.26155389662965073</v>
      </c>
      <c r="D2" s="73">
        <f>A2-C$206</f>
        <v>-99.910539172391083</v>
      </c>
      <c r="E2" s="73">
        <f>D2^2</f>
        <v>9982.1158377178926</v>
      </c>
      <c r="F2" s="73">
        <f>B2*E2</f>
        <v>338.43961765616558</v>
      </c>
      <c r="G2" s="73">
        <f>F2*D2</f>
        <v>-33813.684677325393</v>
      </c>
    </row>
    <row r="3" spans="1:7" x14ac:dyDescent="0.25">
      <c r="A3">
        <v>8.8329971149999995</v>
      </c>
      <c r="B3">
        <v>7.2318109577493905E-2</v>
      </c>
      <c r="C3" s="73">
        <f>B3*A3</f>
        <v>0.63878565326025749</v>
      </c>
      <c r="D3" s="73">
        <f t="shared" ref="D3:D66" si="0">A3-C$206</f>
        <v>-98.791950057391091</v>
      </c>
      <c r="E3" s="73">
        <f t="shared" ref="E3:E66" si="1">D3^2</f>
        <v>9759.8493961420554</v>
      </c>
      <c r="F3" s="73">
        <f t="shared" ref="F3:F66" si="2">B3*E3</f>
        <v>705.81385809003893</v>
      </c>
      <c r="G3" s="73">
        <f t="shared" ref="G3:G66" si="3">F3*D3</f>
        <v>-69728.727418245646</v>
      </c>
    </row>
    <row r="4" spans="1:7" x14ac:dyDescent="0.25">
      <c r="A4">
        <v>9.9515862300000002</v>
      </c>
      <c r="B4">
        <v>0.11698709836366999</v>
      </c>
      <c r="C4" s="73">
        <f t="shared" ref="C3:C66" si="4">B4*A4</f>
        <v>1.1642071971635539</v>
      </c>
      <c r="D4" s="73">
        <f t="shared" si="0"/>
        <v>-97.673360942391085</v>
      </c>
      <c r="E4" s="73">
        <f t="shared" si="1"/>
        <v>9540.085437782609</v>
      </c>
      <c r="F4" s="73">
        <f t="shared" si="2"/>
        <v>1116.0669135076898</v>
      </c>
      <c r="G4" s="73">
        <f t="shared" si="3"/>
        <v>-109010.00647889696</v>
      </c>
    </row>
    <row r="5" spans="1:7" x14ac:dyDescent="0.25">
      <c r="A5">
        <v>11.070175344999999</v>
      </c>
      <c r="B5">
        <v>0.167911563658003</v>
      </c>
      <c r="C5" s="73">
        <f t="shared" si="4"/>
        <v>1.8588104521472226</v>
      </c>
      <c r="D5" s="73">
        <f t="shared" si="0"/>
        <v>-96.554771827391093</v>
      </c>
      <c r="E5" s="73">
        <f t="shared" si="1"/>
        <v>9322.8239626395571</v>
      </c>
      <c r="F5" s="73">
        <f t="shared" si="2"/>
        <v>1565.4099492751077</v>
      </c>
      <c r="G5" s="73">
        <f t="shared" si="3"/>
        <v>-151147.80046858589</v>
      </c>
    </row>
    <row r="6" spans="1:7" x14ac:dyDescent="0.25">
      <c r="A6">
        <v>12.18876446</v>
      </c>
      <c r="B6">
        <v>0.22509150547316101</v>
      </c>
      <c r="C6" s="73">
        <f t="shared" si="4"/>
        <v>2.7435873421591603</v>
      </c>
      <c r="D6" s="73">
        <f t="shared" si="0"/>
        <v>-95.436182712391087</v>
      </c>
      <c r="E6" s="73">
        <f t="shared" si="1"/>
        <v>9108.064970712896</v>
      </c>
      <c r="F6" s="73">
        <f t="shared" si="2"/>
        <v>2050.1480562051279</v>
      </c>
      <c r="G6" s="73">
        <f t="shared" si="3"/>
        <v>-195658.30447944603</v>
      </c>
    </row>
    <row r="7" spans="1:7" x14ac:dyDescent="0.25">
      <c r="A7">
        <v>13.307353575</v>
      </c>
      <c r="B7">
        <v>0.28852692377268702</v>
      </c>
      <c r="C7" s="73">
        <f t="shared" si="4"/>
        <v>3.8395297905502193</v>
      </c>
      <c r="D7" s="73">
        <f t="shared" si="0"/>
        <v>-94.317593597391095</v>
      </c>
      <c r="E7" s="73">
        <f t="shared" si="1"/>
        <v>8895.8084620026293</v>
      </c>
      <c r="F7" s="73">
        <f t="shared" si="2"/>
        <v>2566.6802500126569</v>
      </c>
      <c r="G7" s="73">
        <f t="shared" si="3"/>
        <v>-242083.10471514394</v>
      </c>
    </row>
    <row r="8" spans="1:7" x14ac:dyDescent="0.25">
      <c r="A8">
        <v>14.425942689999999</v>
      </c>
      <c r="B8">
        <v>0.358217818595576</v>
      </c>
      <c r="C8" s="73">
        <f t="shared" si="4"/>
        <v>5.1676297215965956</v>
      </c>
      <c r="D8" s="73">
        <f t="shared" si="0"/>
        <v>-93.199004482391089</v>
      </c>
      <c r="E8" s="73">
        <f t="shared" si="1"/>
        <v>8686.0544365087535</v>
      </c>
      <c r="F8" s="73">
        <f t="shared" si="2"/>
        <v>3111.499472448591</v>
      </c>
      <c r="G8" s="73">
        <f t="shared" si="3"/>
        <v>-289988.65327969374</v>
      </c>
    </row>
    <row r="9" spans="1:7" x14ac:dyDescent="0.25">
      <c r="A9">
        <v>15.544531805</v>
      </c>
      <c r="B9">
        <v>0.43416418992546002</v>
      </c>
      <c r="C9" s="73">
        <f t="shared" si="4"/>
        <v>6.7488790588883738</v>
      </c>
      <c r="D9" s="73">
        <f t="shared" si="0"/>
        <v>-92.080415367391083</v>
      </c>
      <c r="E9" s="73">
        <f t="shared" si="1"/>
        <v>8478.8028942312721</v>
      </c>
      <c r="F9" s="73">
        <f t="shared" si="2"/>
        <v>3681.192590111566</v>
      </c>
      <c r="G9" s="73">
        <f t="shared" si="3"/>
        <v>-338965.74274483521</v>
      </c>
    </row>
    <row r="10" spans="1:7" x14ac:dyDescent="0.25">
      <c r="A10">
        <v>16.663120920000001</v>
      </c>
      <c r="B10">
        <v>0.51636603773455203</v>
      </c>
      <c r="C10" s="73">
        <f t="shared" si="4"/>
        <v>8.6042697257521237</v>
      </c>
      <c r="D10" s="73">
        <f t="shared" si="0"/>
        <v>-90.961826252391091</v>
      </c>
      <c r="E10" s="73">
        <f t="shared" si="1"/>
        <v>8274.0538351701853</v>
      </c>
      <c r="F10" s="73">
        <f t="shared" si="2"/>
        <v>4272.4403948692025</v>
      </c>
      <c r="G10" s="73">
        <f t="shared" si="3"/>
        <v>-388628.98087178956</v>
      </c>
    </row>
    <row r="11" spans="1:7" x14ac:dyDescent="0.25">
      <c r="A11">
        <v>17.781710035</v>
      </c>
      <c r="B11">
        <v>0.60482336211031096</v>
      </c>
      <c r="C11" s="73">
        <f t="shared" si="4"/>
        <v>10.754793647439355</v>
      </c>
      <c r="D11" s="73">
        <f t="shared" si="0"/>
        <v>-89.843237137391085</v>
      </c>
      <c r="E11" s="73">
        <f t="shared" si="1"/>
        <v>8071.8072593254883</v>
      </c>
      <c r="F11" s="73">
        <f t="shared" si="2"/>
        <v>4882.0176048916564</v>
      </c>
      <c r="G11" s="73">
        <f t="shared" si="3"/>
        <v>-438616.26538519916</v>
      </c>
    </row>
    <row r="12" spans="1:7" x14ac:dyDescent="0.25">
      <c r="A12">
        <v>18.900299149999999</v>
      </c>
      <c r="B12">
        <v>0.69953616294245602</v>
      </c>
      <c r="C12" s="73">
        <f t="shared" si="4"/>
        <v>13.221442745855562</v>
      </c>
      <c r="D12" s="73">
        <f t="shared" si="0"/>
        <v>-88.724648022391094</v>
      </c>
      <c r="E12" s="73">
        <f t="shared" si="1"/>
        <v>7872.0631666971876</v>
      </c>
      <c r="F12" s="73">
        <f t="shared" si="2"/>
        <v>5506.7928620719904</v>
      </c>
      <c r="G12" s="73">
        <f t="shared" si="3"/>
        <v>-488588.25841955299</v>
      </c>
    </row>
    <row r="13" spans="1:7" x14ac:dyDescent="0.25">
      <c r="A13">
        <v>20.018888265000001</v>
      </c>
      <c r="B13">
        <v>0.808591671717795</v>
      </c>
      <c r="C13" s="73">
        <f t="shared" si="4"/>
        <v>16.187106328128099</v>
      </c>
      <c r="D13" s="73">
        <f t="shared" si="0"/>
        <v>-87.606058907391088</v>
      </c>
      <c r="E13" s="73">
        <f t="shared" si="1"/>
        <v>7674.8215572852769</v>
      </c>
      <c r="F13" s="73">
        <f t="shared" si="2"/>
        <v>6205.7967931410731</v>
      </c>
      <c r="G13" s="73">
        <f t="shared" si="3"/>
        <v>-543665.39942721557</v>
      </c>
    </row>
    <row r="14" spans="1:7" x14ac:dyDescent="0.25">
      <c r="A14">
        <v>21.13747738</v>
      </c>
      <c r="B14">
        <v>0.914185225930782</v>
      </c>
      <c r="C14" s="73">
        <f t="shared" si="4"/>
        <v>19.323569534242093</v>
      </c>
      <c r="D14" s="73">
        <f t="shared" si="0"/>
        <v>-86.487469792391096</v>
      </c>
      <c r="E14" s="73">
        <f t="shared" si="1"/>
        <v>7480.0824310897624</v>
      </c>
      <c r="F14" s="73">
        <f t="shared" si="2"/>
        <v>6838.1808472466673</v>
      </c>
      <c r="G14" s="73">
        <f t="shared" si="3"/>
        <v>-591416.95946115348</v>
      </c>
    </row>
    <row r="15" spans="1:7" x14ac:dyDescent="0.25">
      <c r="A15">
        <v>22.256066494999999</v>
      </c>
      <c r="B15">
        <v>1.02462303935248</v>
      </c>
      <c r="C15" s="73">
        <f t="shared" si="4"/>
        <v>22.804078496137794</v>
      </c>
      <c r="D15" s="73">
        <f t="shared" si="0"/>
        <v>-85.36888067739109</v>
      </c>
      <c r="E15" s="73">
        <f t="shared" si="1"/>
        <v>7287.8457881106378</v>
      </c>
      <c r="F15" s="73">
        <f t="shared" si="2"/>
        <v>7467.294701746092</v>
      </c>
      <c r="G15" s="73">
        <f t="shared" si="3"/>
        <v>-637474.59037627676</v>
      </c>
    </row>
    <row r="16" spans="1:7" x14ac:dyDescent="0.25">
      <c r="A16">
        <v>23.374655610000001</v>
      </c>
      <c r="B16">
        <v>1.1399051119647901</v>
      </c>
      <c r="C16" s="73">
        <f t="shared" si="4"/>
        <v>26.64488942025546</v>
      </c>
      <c r="D16" s="73">
        <f t="shared" si="0"/>
        <v>-84.250291562391084</v>
      </c>
      <c r="E16" s="73">
        <f t="shared" si="1"/>
        <v>7098.1116283479059</v>
      </c>
      <c r="F16" s="73">
        <f t="shared" si="2"/>
        <v>8091.1737304504977</v>
      </c>
      <c r="G16" s="73">
        <f t="shared" si="3"/>
        <v>-681683.74587241397</v>
      </c>
    </row>
    <row r="17" spans="1:7" x14ac:dyDescent="0.25">
      <c r="A17">
        <v>24.493244725</v>
      </c>
      <c r="B17">
        <v>1.2600314437930999</v>
      </c>
      <c r="C17" s="73">
        <f t="shared" si="4"/>
        <v>30.86225851401948</v>
      </c>
      <c r="D17" s="73">
        <f t="shared" si="0"/>
        <v>-83.131702447391092</v>
      </c>
      <c r="E17" s="73">
        <f t="shared" si="1"/>
        <v>6910.8799518015703</v>
      </c>
      <c r="F17" s="73">
        <f t="shared" si="2"/>
        <v>8707.9260435493215</v>
      </c>
      <c r="G17" s="73">
        <f t="shared" si="3"/>
        <v>-723904.71678622975</v>
      </c>
    </row>
    <row r="18" spans="1:7" x14ac:dyDescent="0.25">
      <c r="A18">
        <v>25.6118338399999</v>
      </c>
      <c r="B18">
        <v>1.3850020348223899</v>
      </c>
      <c r="C18" s="73">
        <f t="shared" si="4"/>
        <v>35.472441983932804</v>
      </c>
      <c r="D18" s="73">
        <f t="shared" si="0"/>
        <v>-82.013113332391185</v>
      </c>
      <c r="E18" s="73">
        <f t="shared" si="1"/>
        <v>6726.150758471641</v>
      </c>
      <c r="F18" s="73">
        <f t="shared" si="2"/>
        <v>9315.7324870053835</v>
      </c>
      <c r="G18" s="73">
        <f t="shared" si="3"/>
        <v>-764012.22423101088</v>
      </c>
    </row>
    <row r="19" spans="1:7" x14ac:dyDescent="0.25">
      <c r="A19">
        <v>26.730422954999899</v>
      </c>
      <c r="B19">
        <v>1.51481688507465</v>
      </c>
      <c r="C19" s="73">
        <f t="shared" si="4"/>
        <v>40.491696037420866</v>
      </c>
      <c r="D19" s="73">
        <f t="shared" si="0"/>
        <v>-80.894524217391194</v>
      </c>
      <c r="E19" s="73">
        <f t="shared" si="1"/>
        <v>6543.9240483580907</v>
      </c>
      <c r="F19" s="73">
        <f t="shared" si="2"/>
        <v>9912.8466430988956</v>
      </c>
      <c r="G19" s="73">
        <f t="shared" si="3"/>
        <v>-801895.01283344859</v>
      </c>
    </row>
    <row r="20" spans="1:7" x14ac:dyDescent="0.25">
      <c r="A20">
        <v>27.849012069999901</v>
      </c>
      <c r="B20">
        <v>1.6751914487175601</v>
      </c>
      <c r="C20" s="73">
        <f t="shared" si="4"/>
        <v>46.652426874895951</v>
      </c>
      <c r="D20" s="73">
        <f t="shared" si="0"/>
        <v>-79.775935102391188</v>
      </c>
      <c r="E20" s="73">
        <f t="shared" si="1"/>
        <v>6364.1998214609303</v>
      </c>
      <c r="F20" s="73">
        <f t="shared" si="2"/>
        <v>10661.253118841172</v>
      </c>
      <c r="G20" s="73">
        <f t="shared" si="3"/>
        <v>-850511.436918839</v>
      </c>
    </row>
    <row r="21" spans="1:7" x14ac:dyDescent="0.25">
      <c r="A21">
        <v>28.9676011849999</v>
      </c>
      <c r="B21">
        <v>1.8089739652415999</v>
      </c>
      <c r="C21" s="73">
        <f t="shared" si="4"/>
        <v>52.40163637916654</v>
      </c>
      <c r="D21" s="73">
        <f t="shared" si="0"/>
        <v>-78.657345987391182</v>
      </c>
      <c r="E21" s="73">
        <f t="shared" si="1"/>
        <v>6186.9780777801634</v>
      </c>
      <c r="F21" s="73">
        <f t="shared" si="2"/>
        <v>11192.082266224834</v>
      </c>
      <c r="G21" s="73">
        <f t="shared" si="3"/>
        <v>-880339.4871337919</v>
      </c>
    </row>
    <row r="22" spans="1:7" x14ac:dyDescent="0.25">
      <c r="A22">
        <v>30.086190299999899</v>
      </c>
      <c r="B22">
        <v>1.9430554072940001</v>
      </c>
      <c r="C22" s="73">
        <f t="shared" si="4"/>
        <v>58.459134747291095</v>
      </c>
      <c r="D22" s="73">
        <f t="shared" si="0"/>
        <v>-77.53875687239119</v>
      </c>
      <c r="E22" s="73">
        <f t="shared" si="1"/>
        <v>6012.2588173157919</v>
      </c>
      <c r="F22" s="73">
        <f t="shared" si="2"/>
        <v>11682.15200503648</v>
      </c>
      <c r="G22" s="73">
        <f t="shared" si="3"/>
        <v>-905819.54406484088</v>
      </c>
    </row>
    <row r="23" spans="1:7" x14ac:dyDescent="0.25">
      <c r="A23">
        <v>31.204779414999901</v>
      </c>
      <c r="B23">
        <v>2.07743577487145</v>
      </c>
      <c r="C23" s="73">
        <f t="shared" si="4"/>
        <v>64.825925103692995</v>
      </c>
      <c r="D23" s="73">
        <f t="shared" si="0"/>
        <v>-76.420167757391184</v>
      </c>
      <c r="E23" s="73">
        <f t="shared" si="1"/>
        <v>5840.0420400678113</v>
      </c>
      <c r="F23" s="73">
        <f t="shared" si="2"/>
        <v>12132.312260790117</v>
      </c>
      <c r="G23" s="73">
        <f t="shared" si="3"/>
        <v>-927153.33825463464</v>
      </c>
    </row>
    <row r="24" spans="1:7" x14ac:dyDescent="0.25">
      <c r="A24">
        <v>32.323368529999897</v>
      </c>
      <c r="B24">
        <v>2.2121150679778201</v>
      </c>
      <c r="C24" s="73">
        <f t="shared" si="4"/>
        <v>71.503010573012858</v>
      </c>
      <c r="D24" s="73">
        <f t="shared" si="0"/>
        <v>-75.301578642391192</v>
      </c>
      <c r="E24" s="73">
        <f t="shared" si="1"/>
        <v>5670.3277460362251</v>
      </c>
      <c r="F24" s="73">
        <f t="shared" si="2"/>
        <v>12543.417447379443</v>
      </c>
      <c r="G24" s="73">
        <f t="shared" si="3"/>
        <v>-944539.13535818493</v>
      </c>
    </row>
    <row r="25" spans="1:7" x14ac:dyDescent="0.25">
      <c r="A25">
        <v>33.441957644999903</v>
      </c>
      <c r="B25">
        <v>2.3470932866106198</v>
      </c>
      <c r="C25" s="73">
        <f t="shared" si="4"/>
        <v>78.491394279695967</v>
      </c>
      <c r="D25" s="73">
        <f t="shared" si="0"/>
        <v>-74.182989527391186</v>
      </c>
      <c r="E25" s="73">
        <f t="shared" si="1"/>
        <v>5503.1159352210307</v>
      </c>
      <c r="F25" s="73">
        <f t="shared" si="2"/>
        <v>12916.326466997203</v>
      </c>
      <c r="G25" s="73">
        <f t="shared" si="3"/>
        <v>-958171.71103361913</v>
      </c>
    </row>
    <row r="26" spans="1:7" x14ac:dyDescent="0.25">
      <c r="A26">
        <v>34.560546759999902</v>
      </c>
      <c r="B26">
        <v>2.48237043077616</v>
      </c>
      <c r="C26" s="73">
        <f t="shared" si="4"/>
        <v>85.792079348480584</v>
      </c>
      <c r="D26" s="73">
        <f t="shared" si="0"/>
        <v>-73.064400412391194</v>
      </c>
      <c r="E26" s="73">
        <f t="shared" si="1"/>
        <v>5338.4066076222307</v>
      </c>
      <c r="F26" s="73">
        <f t="shared" si="2"/>
        <v>13251.902710221497</v>
      </c>
      <c r="G26" s="73">
        <f t="shared" si="3"/>
        <v>-968242.32584567554</v>
      </c>
    </row>
    <row r="27" spans="1:7" x14ac:dyDescent="0.25">
      <c r="A27">
        <v>35.679135874999901</v>
      </c>
      <c r="B27">
        <v>2.61730078866182</v>
      </c>
      <c r="C27" s="73">
        <f t="shared" si="4"/>
        <v>93.383030464409472</v>
      </c>
      <c r="D27" s="73">
        <f t="shared" si="0"/>
        <v>-71.945811297391188</v>
      </c>
      <c r="E27" s="73">
        <f t="shared" si="1"/>
        <v>5176.1997632398216</v>
      </c>
      <c r="F27" s="73">
        <f t="shared" si="2"/>
        <v>13547.67172259871</v>
      </c>
      <c r="G27" s="73">
        <f t="shared" si="3"/>
        <v>-974698.2332730894</v>
      </c>
    </row>
    <row r="28" spans="1:7" x14ac:dyDescent="0.25">
      <c r="A28">
        <v>36.797724989999899</v>
      </c>
      <c r="B28">
        <v>2.7533335786576401</v>
      </c>
      <c r="C28" s="73">
        <f t="shared" si="4"/>
        <v>101.31641183317609</v>
      </c>
      <c r="D28" s="73">
        <f t="shared" si="0"/>
        <v>-70.827222182391182</v>
      </c>
      <c r="E28" s="73">
        <f t="shared" si="1"/>
        <v>5016.495402073806</v>
      </c>
      <c r="F28" s="73">
        <f t="shared" si="2"/>
        <v>13812.08523771147</v>
      </c>
      <c r="G28" s="73">
        <f t="shared" si="3"/>
        <v>-978271.62993351556</v>
      </c>
    </row>
    <row r="29" spans="1:7" x14ac:dyDescent="0.25">
      <c r="A29">
        <v>37.916314104999898</v>
      </c>
      <c r="B29">
        <v>2.88978114349195</v>
      </c>
      <c r="C29" s="73">
        <f t="shared" si="4"/>
        <v>109.56984953134656</v>
      </c>
      <c r="D29" s="73">
        <f t="shared" si="0"/>
        <v>-69.70863306739119</v>
      </c>
      <c r="E29" s="73">
        <f t="shared" si="1"/>
        <v>4859.2935241241848</v>
      </c>
      <c r="F29" s="73">
        <f t="shared" si="2"/>
        <v>14042.294796706614</v>
      </c>
      <c r="G29" s="73">
        <f t="shared" si="3"/>
        <v>-978869.17540775787</v>
      </c>
    </row>
    <row r="30" spans="1:7" x14ac:dyDescent="0.25">
      <c r="A30">
        <v>39.034903219999897</v>
      </c>
      <c r="B30">
        <v>3.02664348316363</v>
      </c>
      <c r="C30" s="73">
        <f t="shared" si="4"/>
        <v>118.14473544673568</v>
      </c>
      <c r="D30" s="73">
        <f t="shared" si="0"/>
        <v>-68.590043952391198</v>
      </c>
      <c r="E30" s="73">
        <f t="shared" si="1"/>
        <v>4704.5941293909564</v>
      </c>
      <c r="F30" s="73">
        <f t="shared" si="2"/>
        <v>14239.12916265101</v>
      </c>
      <c r="G30" s="73">
        <f t="shared" si="3"/>
        <v>-976662.49511000805</v>
      </c>
    </row>
    <row r="31" spans="1:7" x14ac:dyDescent="0.25">
      <c r="A31">
        <v>40.153492334999903</v>
      </c>
      <c r="B31">
        <v>3.1639205976741498</v>
      </c>
      <c r="C31" s="73">
        <f t="shared" si="4"/>
        <v>127.04246146725728</v>
      </c>
      <c r="D31" s="73">
        <f t="shared" si="0"/>
        <v>-67.471454837391178</v>
      </c>
      <c r="E31" s="73">
        <f t="shared" si="1"/>
        <v>4552.3972178741178</v>
      </c>
      <c r="F31" s="73">
        <f t="shared" si="2"/>
        <v>14403.423326426415</v>
      </c>
      <c r="G31" s="73">
        <f t="shared" si="3"/>
        <v>-971819.92647280649</v>
      </c>
    </row>
    <row r="32" spans="1:7" x14ac:dyDescent="0.25">
      <c r="A32">
        <v>41.272081449999902</v>
      </c>
      <c r="B32">
        <v>3.30161248702009</v>
      </c>
      <c r="C32" s="73">
        <f t="shared" si="4"/>
        <v>136.2644194806299</v>
      </c>
      <c r="D32" s="73">
        <f t="shared" si="0"/>
        <v>-66.352865722391186</v>
      </c>
      <c r="E32" s="73">
        <f t="shared" si="1"/>
        <v>4402.7027895736755</v>
      </c>
      <c r="F32" s="73">
        <f t="shared" si="2"/>
        <v>14536.018506694631</v>
      </c>
      <c r="G32" s="73">
        <f t="shared" si="3"/>
        <v>-964506.48411290208</v>
      </c>
    </row>
    <row r="33" spans="1:7" x14ac:dyDescent="0.25">
      <c r="A33">
        <v>42.390670564999901</v>
      </c>
      <c r="B33">
        <v>3.4397191512084802</v>
      </c>
      <c r="C33" s="73">
        <f t="shared" si="4"/>
        <v>145.81200137499977</v>
      </c>
      <c r="D33" s="73">
        <f t="shared" si="0"/>
        <v>-65.234276607391195</v>
      </c>
      <c r="E33" s="73">
        <f t="shared" si="1"/>
        <v>4255.5108444896259</v>
      </c>
      <c r="F33" s="73">
        <f t="shared" si="2"/>
        <v>14637.762149966338</v>
      </c>
      <c r="G33" s="73">
        <f t="shared" si="3"/>
        <v>-954883.82500410534</v>
      </c>
    </row>
    <row r="34" spans="1:7" x14ac:dyDescent="0.25">
      <c r="A34">
        <v>43.5092596799999</v>
      </c>
      <c r="B34">
        <v>3.5864566082432399</v>
      </c>
      <c r="C34" s="73">
        <f t="shared" si="4"/>
        <v>156.0440718991068</v>
      </c>
      <c r="D34" s="73">
        <f t="shared" si="0"/>
        <v>-64.115687492391189</v>
      </c>
      <c r="E34" s="73">
        <f t="shared" si="1"/>
        <v>4110.821382621968</v>
      </c>
      <c r="F34" s="73">
        <f t="shared" si="2"/>
        <v>14743.282513012169</v>
      </c>
      <c r="G34" s="73">
        <f t="shared" si="3"/>
        <v>-945275.69421632402</v>
      </c>
    </row>
    <row r="35" spans="1:7" x14ac:dyDescent="0.25">
      <c r="A35">
        <v>44.627848794999899</v>
      </c>
      <c r="B35">
        <v>3.7231952864818298</v>
      </c>
      <c r="C35" s="73">
        <f t="shared" si="4"/>
        <v>166.15819627936744</v>
      </c>
      <c r="D35" s="73">
        <f t="shared" si="0"/>
        <v>-62.99709837739119</v>
      </c>
      <c r="E35" s="73">
        <f t="shared" si="1"/>
        <v>3968.6344039707037</v>
      </c>
      <c r="F35" s="73">
        <f t="shared" si="2"/>
        <v>14776.00090663335</v>
      </c>
      <c r="G35" s="73">
        <f t="shared" si="3"/>
        <v>-930845.18273960252</v>
      </c>
    </row>
    <row r="36" spans="1:7" x14ac:dyDescent="0.25">
      <c r="A36">
        <v>45.746437909999898</v>
      </c>
      <c r="B36">
        <v>3.8588492448952301</v>
      </c>
      <c r="C36" s="73">
        <f t="shared" si="4"/>
        <v>176.52860738564962</v>
      </c>
      <c r="D36" s="73">
        <f t="shared" si="0"/>
        <v>-61.878509262391191</v>
      </c>
      <c r="E36" s="73">
        <f t="shared" si="1"/>
        <v>3828.9499085358325</v>
      </c>
      <c r="F36" s="73">
        <f t="shared" si="2"/>
        <v>14775.340463295157</v>
      </c>
      <c r="G36" s="73">
        <f t="shared" si="3"/>
        <v>-914276.04171299271</v>
      </c>
    </row>
    <row r="37" spans="1:7" x14ac:dyDescent="0.25">
      <c r="A37">
        <v>46.865027024999897</v>
      </c>
      <c r="B37">
        <v>3.9934184834856201</v>
      </c>
      <c r="C37" s="73">
        <f t="shared" si="4"/>
        <v>187.15166515068768</v>
      </c>
      <c r="D37" s="73">
        <f t="shared" si="0"/>
        <v>-60.759920147391192</v>
      </c>
      <c r="E37" s="73">
        <f t="shared" si="1"/>
        <v>3691.7678963173539</v>
      </c>
      <c r="F37" s="73">
        <f t="shared" si="2"/>
        <v>14742.774153892546</v>
      </c>
      <c r="G37" s="73">
        <f t="shared" si="3"/>
        <v>-895769.78034153383</v>
      </c>
    </row>
    <row r="38" spans="1:7" x14ac:dyDescent="0.25">
      <c r="A38">
        <v>47.983616139999903</v>
      </c>
      <c r="B38">
        <v>4.1269030022509803</v>
      </c>
      <c r="C38" s="73">
        <f t="shared" si="4"/>
        <v>198.0237295070242</v>
      </c>
      <c r="D38" s="73">
        <f t="shared" si="0"/>
        <v>-59.641331032391186</v>
      </c>
      <c r="E38" s="73">
        <f t="shared" si="1"/>
        <v>3557.088367315268</v>
      </c>
      <c r="F38" s="73">
        <f t="shared" si="2"/>
        <v>14679.758662345417</v>
      </c>
      <c r="G38" s="73">
        <f t="shared" si="3"/>
        <v>-875520.34585655504</v>
      </c>
    </row>
    <row r="39" spans="1:7" x14ac:dyDescent="0.25">
      <c r="A39">
        <v>49.102205254999902</v>
      </c>
      <c r="B39">
        <v>4.2593028011913203</v>
      </c>
      <c r="C39" s="73">
        <f t="shared" si="4"/>
        <v>209.14116038729225</v>
      </c>
      <c r="D39" s="73">
        <f t="shared" si="0"/>
        <v>-58.522741917391187</v>
      </c>
      <c r="E39" s="73">
        <f t="shared" si="1"/>
        <v>3424.9113215295756</v>
      </c>
      <c r="F39" s="73">
        <f t="shared" si="2"/>
        <v>14587.734385622789</v>
      </c>
      <c r="G39" s="73">
        <f t="shared" si="3"/>
        <v>-853714.21460925555</v>
      </c>
    </row>
    <row r="40" spans="1:7" x14ac:dyDescent="0.25">
      <c r="A40">
        <v>50.220794369999901</v>
      </c>
      <c r="B40">
        <v>4.4201958967471899</v>
      </c>
      <c r="C40" s="73">
        <f t="shared" si="4"/>
        <v>221.98574920565792</v>
      </c>
      <c r="D40" s="73">
        <f t="shared" si="0"/>
        <v>-57.404152802391188</v>
      </c>
      <c r="E40" s="73">
        <f t="shared" si="1"/>
        <v>3295.2367589602759</v>
      </c>
      <c r="F40" s="73">
        <f t="shared" si="2"/>
        <v>14565.592000766721</v>
      </c>
      <c r="G40" s="73">
        <f t="shared" si="3"/>
        <v>-836125.46886929963</v>
      </c>
    </row>
    <row r="41" spans="1:7" x14ac:dyDescent="0.25">
      <c r="A41">
        <v>51.3393834849999</v>
      </c>
      <c r="B41">
        <v>4.5475945060756002</v>
      </c>
      <c r="C41" s="73">
        <f t="shared" si="4"/>
        <v>233.47069828169396</v>
      </c>
      <c r="D41" s="73">
        <f t="shared" si="0"/>
        <v>-56.285563687391189</v>
      </c>
      <c r="E41" s="73">
        <f t="shared" si="1"/>
        <v>3168.0646796073697</v>
      </c>
      <c r="F41" s="73">
        <f t="shared" si="2"/>
        <v>14407.073531874632</v>
      </c>
      <c r="G41" s="73">
        <f t="shared" si="3"/>
        <v>-810910.25482725748</v>
      </c>
    </row>
    <row r="42" spans="1:7" x14ac:dyDescent="0.25">
      <c r="A42">
        <v>52.457972599999898</v>
      </c>
      <c r="B42">
        <v>4.6689313824058898</v>
      </c>
      <c r="C42" s="73">
        <f t="shared" si="4"/>
        <v>244.92267452952782</v>
      </c>
      <c r="D42" s="73">
        <f t="shared" si="0"/>
        <v>-55.16697457239119</v>
      </c>
      <c r="E42" s="73">
        <f t="shared" si="1"/>
        <v>3043.3950834708562</v>
      </c>
      <c r="F42" s="73">
        <f t="shared" si="2"/>
        <v>14209.402814276873</v>
      </c>
      <c r="G42" s="73">
        <f t="shared" si="3"/>
        <v>-783889.76374407602</v>
      </c>
    </row>
    <row r="43" spans="1:7" x14ac:dyDescent="0.25">
      <c r="A43">
        <v>53.576561714999897</v>
      </c>
      <c r="B43">
        <v>4.7842065257436097</v>
      </c>
      <c r="C43" s="73">
        <f t="shared" si="4"/>
        <v>256.32133618380777</v>
      </c>
      <c r="D43" s="73">
        <f t="shared" si="0"/>
        <v>-54.048385457391191</v>
      </c>
      <c r="E43" s="73">
        <f t="shared" si="1"/>
        <v>2921.2279705507358</v>
      </c>
      <c r="F43" s="73">
        <f t="shared" si="2"/>
        <v>13975.757919893591</v>
      </c>
      <c r="G43" s="73">
        <f t="shared" si="3"/>
        <v>-755367.15111359651</v>
      </c>
    </row>
    <row r="44" spans="1:7" x14ac:dyDescent="0.25">
      <c r="A44">
        <v>54.695150829999903</v>
      </c>
      <c r="B44">
        <v>4.8934199360833999</v>
      </c>
      <c r="C44" s="73">
        <f t="shared" si="4"/>
        <v>267.64634147861005</v>
      </c>
      <c r="D44" s="73">
        <f t="shared" si="0"/>
        <v>-52.929796342391185</v>
      </c>
      <c r="E44" s="73">
        <f t="shared" si="1"/>
        <v>2801.5633408470071</v>
      </c>
      <c r="F44" s="73">
        <f t="shared" si="2"/>
        <v>13709.225904301158</v>
      </c>
      <c r="G44" s="73">
        <f t="shared" si="3"/>
        <v>-725626.53512649389</v>
      </c>
    </row>
    <row r="45" spans="1:7" x14ac:dyDescent="0.25">
      <c r="A45">
        <v>55.813739944999902</v>
      </c>
      <c r="B45">
        <v>4.9965716134299401</v>
      </c>
      <c r="C45" s="73">
        <f t="shared" si="4"/>
        <v>278.87734864854724</v>
      </c>
      <c r="D45" s="73">
        <f t="shared" si="0"/>
        <v>-51.811207227391186</v>
      </c>
      <c r="E45" s="73">
        <f t="shared" si="1"/>
        <v>2684.4011943596729</v>
      </c>
      <c r="F45" s="73">
        <f t="shared" si="2"/>
        <v>13412.802806794969</v>
      </c>
      <c r="G45" s="73">
        <f t="shared" si="3"/>
        <v>-694933.50572298828</v>
      </c>
    </row>
    <row r="46" spans="1:7" x14ac:dyDescent="0.25">
      <c r="A46">
        <v>56.932329059999901</v>
      </c>
      <c r="B46">
        <v>5.0936615577820898</v>
      </c>
      <c r="C46" s="73">
        <f t="shared" si="4"/>
        <v>289.99401592792162</v>
      </c>
      <c r="D46" s="73">
        <f t="shared" si="0"/>
        <v>-50.692618112391187</v>
      </c>
      <c r="E46" s="73">
        <f t="shared" si="1"/>
        <v>2569.7415310887309</v>
      </c>
      <c r="F46" s="73">
        <f t="shared" si="2"/>
        <v>13089.393650342758</v>
      </c>
      <c r="G46" s="73">
        <f t="shared" si="3"/>
        <v>-663535.63363958348</v>
      </c>
    </row>
    <row r="47" spans="1:7" x14ac:dyDescent="0.25">
      <c r="A47">
        <v>58.0509181749999</v>
      </c>
      <c r="B47">
        <v>5.1613596883269102</v>
      </c>
      <c r="C47" s="73">
        <f t="shared" si="4"/>
        <v>299.62166893880845</v>
      </c>
      <c r="D47" s="73">
        <f t="shared" si="0"/>
        <v>-49.574028997391189</v>
      </c>
      <c r="E47" s="73">
        <f t="shared" si="1"/>
        <v>2457.5843510341824</v>
      </c>
      <c r="F47" s="73">
        <f t="shared" si="2"/>
        <v>12684.476800090879</v>
      </c>
      <c r="G47" s="73">
        <f t="shared" si="3"/>
        <v>-628820.62070444098</v>
      </c>
    </row>
    <row r="48" spans="1:7" x14ac:dyDescent="0.25">
      <c r="A48">
        <v>59.169507289999899</v>
      </c>
      <c r="B48">
        <v>5.2489714127793903</v>
      </c>
      <c r="C48" s="73">
        <f t="shared" si="4"/>
        <v>310.57905227345123</v>
      </c>
      <c r="D48" s="73">
        <f t="shared" si="0"/>
        <v>-48.45543988239119</v>
      </c>
      <c r="E48" s="73">
        <f t="shared" si="1"/>
        <v>2347.9296541960266</v>
      </c>
      <c r="F48" s="73">
        <f t="shared" si="2"/>
        <v>12324.215634091943</v>
      </c>
      <c r="G48" s="73">
        <f t="shared" si="3"/>
        <v>-597175.28975536779</v>
      </c>
    </row>
    <row r="49" spans="1:7" x14ac:dyDescent="0.25">
      <c r="A49">
        <v>60.288096404999898</v>
      </c>
      <c r="B49">
        <v>5.3344553587288601</v>
      </c>
      <c r="C49" s="73">
        <f t="shared" si="4"/>
        <v>321.60415893521383</v>
      </c>
      <c r="D49" s="73">
        <f t="shared" si="0"/>
        <v>-47.336850767391191</v>
      </c>
      <c r="E49" s="73">
        <f t="shared" si="1"/>
        <v>2240.7774405742639</v>
      </c>
      <c r="F49" s="73">
        <f t="shared" si="2"/>
        <v>11953.327225590121</v>
      </c>
      <c r="G49" s="73">
        <f t="shared" si="3"/>
        <v>-565832.86705155368</v>
      </c>
    </row>
    <row r="50" spans="1:7" x14ac:dyDescent="0.25">
      <c r="A50">
        <v>61.406685519999897</v>
      </c>
      <c r="B50">
        <v>5.4178115261764601</v>
      </c>
      <c r="C50" s="73">
        <f t="shared" si="4"/>
        <v>332.68984859454855</v>
      </c>
      <c r="D50" s="73">
        <f t="shared" si="0"/>
        <v>-46.218261652391192</v>
      </c>
      <c r="E50" s="73">
        <f t="shared" si="1"/>
        <v>2136.1277101688943</v>
      </c>
      <c r="F50" s="73">
        <f t="shared" si="2"/>
        <v>11573.137329537964</v>
      </c>
      <c r="G50" s="73">
        <f t="shared" si="3"/>
        <v>-534890.28923564148</v>
      </c>
    </row>
    <row r="51" spans="1:7" x14ac:dyDescent="0.25">
      <c r="A51">
        <v>62.525274634999903</v>
      </c>
      <c r="B51">
        <v>5.4990399151215597</v>
      </c>
      <c r="C51" s="73">
        <f t="shared" si="4"/>
        <v>343.8289809218021</v>
      </c>
      <c r="D51" s="73">
        <f t="shared" si="0"/>
        <v>-45.099672537391186</v>
      </c>
      <c r="E51" s="73">
        <f t="shared" si="1"/>
        <v>2033.9804629799166</v>
      </c>
      <c r="F51" s="73">
        <f t="shared" si="2"/>
        <v>11184.939752503991</v>
      </c>
      <c r="G51" s="73">
        <f t="shared" si="3"/>
        <v>-504437.12018837919</v>
      </c>
    </row>
    <row r="52" spans="1:7" x14ac:dyDescent="0.25">
      <c r="A52">
        <v>63.643863749999902</v>
      </c>
      <c r="B52">
        <v>5.5781405255641596</v>
      </c>
      <c r="C52" s="73">
        <f t="shared" si="4"/>
        <v>355.0144155873582</v>
      </c>
      <c r="D52" s="73">
        <f t="shared" si="0"/>
        <v>-43.981083422391187</v>
      </c>
      <c r="E52" s="73">
        <f t="shared" si="1"/>
        <v>1934.3356990073328</v>
      </c>
      <c r="F52" s="73">
        <f t="shared" si="2"/>
        <v>10789.996352678279</v>
      </c>
      <c r="G52" s="73">
        <f t="shared" si="3"/>
        <v>-474555.72971444007</v>
      </c>
    </row>
    <row r="53" spans="1:7" x14ac:dyDescent="0.25">
      <c r="A53">
        <v>64.762452864999901</v>
      </c>
      <c r="B53">
        <v>5.6551133575043497</v>
      </c>
      <c r="C53" s="73">
        <f t="shared" si="4"/>
        <v>366.23901226160677</v>
      </c>
      <c r="D53" s="73">
        <f t="shared" si="0"/>
        <v>-42.862494307391188</v>
      </c>
      <c r="E53" s="73">
        <f t="shared" si="1"/>
        <v>1837.193418251142</v>
      </c>
      <c r="F53" s="73">
        <f t="shared" si="2"/>
        <v>10389.537039871109</v>
      </c>
      <c r="G53" s="73">
        <f t="shared" si="3"/>
        <v>-445321.47222790529</v>
      </c>
    </row>
    <row r="54" spans="1:7" x14ac:dyDescent="0.25">
      <c r="A54">
        <v>65.881041979999907</v>
      </c>
      <c r="B54">
        <v>5.7427119269637403</v>
      </c>
      <c r="C54" s="73">
        <f t="shared" si="4"/>
        <v>378.33584553934435</v>
      </c>
      <c r="D54" s="73">
        <f t="shared" si="0"/>
        <v>-41.743905192391182</v>
      </c>
      <c r="E54" s="73">
        <f t="shared" si="1"/>
        <v>1742.5536207113435</v>
      </c>
      <c r="F54" s="73">
        <f t="shared" si="2"/>
        <v>10006.983461032882</v>
      </c>
      <c r="G54" s="73">
        <f t="shared" si="3"/>
        <v>-417730.56885918317</v>
      </c>
    </row>
    <row r="55" spans="1:7" x14ac:dyDescent="0.25">
      <c r="A55">
        <v>66.999631094999899</v>
      </c>
      <c r="B55">
        <v>5.8137541472655201</v>
      </c>
      <c r="C55" s="73">
        <f t="shared" si="4"/>
        <v>389.51938314381556</v>
      </c>
      <c r="D55" s="73">
        <f t="shared" si="0"/>
        <v>-40.62531607739119</v>
      </c>
      <c r="E55" s="73">
        <f t="shared" si="1"/>
        <v>1650.4163063879391</v>
      </c>
      <c r="F55" s="73">
        <f t="shared" si="2"/>
        <v>9595.1146459775227</v>
      </c>
      <c r="G55" s="73">
        <f t="shared" si="3"/>
        <v>-389804.56529164233</v>
      </c>
    </row>
    <row r="56" spans="1:7" x14ac:dyDescent="0.25">
      <c r="A56">
        <v>68.118220209999905</v>
      </c>
      <c r="B56">
        <v>5.88050963031887</v>
      </c>
      <c r="C56" s="73">
        <f t="shared" si="4"/>
        <v>400.56984994508593</v>
      </c>
      <c r="D56" s="73">
        <f t="shared" si="0"/>
        <v>-39.506726962391184</v>
      </c>
      <c r="E56" s="73">
        <f t="shared" si="1"/>
        <v>1560.7814752809265</v>
      </c>
      <c r="F56" s="73">
        <f t="shared" si="2"/>
        <v>9178.190496212781</v>
      </c>
      <c r="G56" s="73">
        <f t="shared" si="3"/>
        <v>-362600.265942692</v>
      </c>
    </row>
    <row r="57" spans="1:7" x14ac:dyDescent="0.25">
      <c r="A57">
        <v>69.236809324999896</v>
      </c>
      <c r="B57">
        <v>5.9429783761245298</v>
      </c>
      <c r="C57" s="73">
        <f t="shared" si="4"/>
        <v>411.4728606503316</v>
      </c>
      <c r="D57" s="73">
        <f t="shared" si="0"/>
        <v>-38.388137847391192</v>
      </c>
      <c r="E57" s="73">
        <f t="shared" si="1"/>
        <v>1473.6491273903082</v>
      </c>
      <c r="F57" s="73">
        <f t="shared" si="2"/>
        <v>8757.8648980753842</v>
      </c>
      <c r="G57" s="73">
        <f t="shared" si="3"/>
        <v>-336198.12495614646</v>
      </c>
    </row>
    <row r="58" spans="1:7" x14ac:dyDescent="0.25">
      <c r="A58">
        <v>70.355398439999902</v>
      </c>
      <c r="B58">
        <v>6.0011603846823398</v>
      </c>
      <c r="C58" s="73">
        <f t="shared" si="4"/>
        <v>422.2140299666691</v>
      </c>
      <c r="D58" s="73">
        <f t="shared" si="0"/>
        <v>-37.269548732391186</v>
      </c>
      <c r="E58" s="73">
        <f t="shared" si="1"/>
        <v>1389.0192627160816</v>
      </c>
      <c r="F58" s="73">
        <f t="shared" si="2"/>
        <v>8335.7273729724202</v>
      </c>
      <c r="G58" s="73">
        <f t="shared" si="3"/>
        <v>-310668.79754692275</v>
      </c>
    </row>
    <row r="59" spans="1:7" x14ac:dyDescent="0.25">
      <c r="A59">
        <v>71.473987554999894</v>
      </c>
      <c r="B59">
        <v>6.0550556559927102</v>
      </c>
      <c r="C59" s="73">
        <f t="shared" si="4"/>
        <v>432.77897260125468</v>
      </c>
      <c r="D59" s="73">
        <f t="shared" si="0"/>
        <v>-36.150959617391194</v>
      </c>
      <c r="E59" s="73">
        <f t="shared" si="1"/>
        <v>1306.891881258249</v>
      </c>
      <c r="F59" s="73">
        <f t="shared" si="2"/>
        <v>7913.3030773837136</v>
      </c>
      <c r="G59" s="73">
        <f t="shared" si="3"/>
        <v>-286073.49999067612</v>
      </c>
    </row>
    <row r="60" spans="1:7" x14ac:dyDescent="0.25">
      <c r="A60">
        <v>72.5925766699999</v>
      </c>
      <c r="B60">
        <v>6.10466419005503</v>
      </c>
      <c r="C60" s="73">
        <f t="shared" si="4"/>
        <v>443.1533032611726</v>
      </c>
      <c r="D60" s="73">
        <f t="shared" si="0"/>
        <v>-35.032370502391188</v>
      </c>
      <c r="E60" s="73">
        <f t="shared" si="1"/>
        <v>1227.2669830168084</v>
      </c>
      <c r="F60" s="73">
        <f t="shared" si="2"/>
        <v>7492.0528028595845</v>
      </c>
      <c r="G60" s="73">
        <f t="shared" si="3"/>
        <v>-262464.36961325532</v>
      </c>
    </row>
    <row r="61" spans="1:7" x14ac:dyDescent="0.25">
      <c r="A61">
        <v>73.711165785000006</v>
      </c>
      <c r="B61">
        <v>6.1502498503661203</v>
      </c>
      <c r="C61" s="73">
        <f t="shared" si="4"/>
        <v>453.34208633950857</v>
      </c>
      <c r="D61" s="73">
        <f t="shared" si="0"/>
        <v>-33.913781387391083</v>
      </c>
      <c r="E61" s="73">
        <f t="shared" si="1"/>
        <v>1150.1445679917538</v>
      </c>
      <c r="F61" s="73">
        <f t="shared" si="2"/>
        <v>7073.6764571906897</v>
      </c>
      <c r="G61" s="73">
        <f t="shared" si="3"/>
        <v>-239895.11697430012</v>
      </c>
    </row>
    <row r="62" spans="1:7" x14ac:dyDescent="0.25">
      <c r="A62">
        <v>74.829754899999998</v>
      </c>
      <c r="B62">
        <v>6.1912454065215599</v>
      </c>
      <c r="C62" s="73">
        <f t="shared" si="4"/>
        <v>463.28937629575915</v>
      </c>
      <c r="D62" s="73">
        <f t="shared" si="0"/>
        <v>-32.795192272391091</v>
      </c>
      <c r="E62" s="73">
        <f t="shared" si="1"/>
        <v>1075.5246361831003</v>
      </c>
      <c r="F62" s="73">
        <f t="shared" si="2"/>
        <v>6658.836963369391</v>
      </c>
      <c r="G62" s="73">
        <f t="shared" si="3"/>
        <v>-218377.83852420401</v>
      </c>
    </row>
    <row r="63" spans="1:7" x14ac:dyDescent="0.25">
      <c r="A63">
        <v>75.948344015000004</v>
      </c>
      <c r="B63">
        <v>6.2279092999911398</v>
      </c>
      <c r="C63" s="73">
        <f t="shared" si="4"/>
        <v>472.99939800994497</v>
      </c>
      <c r="D63" s="73">
        <f t="shared" si="0"/>
        <v>-31.676603157391085</v>
      </c>
      <c r="E63" s="73">
        <f t="shared" si="1"/>
        <v>1003.4071875908388</v>
      </c>
      <c r="F63" s="73">
        <f t="shared" si="2"/>
        <v>6249.1289552749395</v>
      </c>
      <c r="G63" s="73">
        <f t="shared" si="3"/>
        <v>-197951.17799560621</v>
      </c>
    </row>
    <row r="64" spans="1:7" x14ac:dyDescent="0.25">
      <c r="A64">
        <v>77.066933129999995</v>
      </c>
      <c r="B64">
        <v>6.2602415307739596</v>
      </c>
      <c r="C64" s="73">
        <f t="shared" si="4"/>
        <v>482.45761542980557</v>
      </c>
      <c r="D64" s="73">
        <f t="shared" si="0"/>
        <v>-30.558014042391093</v>
      </c>
      <c r="E64" s="73">
        <f t="shared" si="1"/>
        <v>933.79222221497128</v>
      </c>
      <c r="F64" s="73">
        <f t="shared" si="2"/>
        <v>5845.7648506238693</v>
      </c>
      <c r="G64" s="73">
        <f t="shared" si="3"/>
        <v>-178634.96439388048</v>
      </c>
    </row>
    <row r="65" spans="1:7" x14ac:dyDescent="0.25">
      <c r="A65">
        <v>78.185522245000001</v>
      </c>
      <c r="B65">
        <v>6.2882420988708203</v>
      </c>
      <c r="C65" s="73">
        <f t="shared" si="4"/>
        <v>491.64949250321001</v>
      </c>
      <c r="D65" s="73">
        <f t="shared" si="0"/>
        <v>-29.439424927391087</v>
      </c>
      <c r="E65" s="73">
        <f t="shared" si="1"/>
        <v>866.6797400554957</v>
      </c>
      <c r="F65" s="73">
        <f t="shared" si="2"/>
        <v>5449.8920276553872</v>
      </c>
      <c r="G65" s="73">
        <f t="shared" si="3"/>
        <v>-160441.68721054797</v>
      </c>
    </row>
    <row r="66" spans="1:7" x14ac:dyDescent="0.25">
      <c r="A66">
        <v>79.304111359999993</v>
      </c>
      <c r="B66">
        <v>6.31191100428165</v>
      </c>
      <c r="C66" s="73">
        <f t="shared" si="4"/>
        <v>500.56049317796135</v>
      </c>
      <c r="D66" s="73">
        <f t="shared" si="0"/>
        <v>-28.320835812391095</v>
      </c>
      <c r="E66" s="73">
        <f t="shared" si="1"/>
        <v>802.06974111241402</v>
      </c>
      <c r="F66" s="73">
        <f t="shared" si="2"/>
        <v>5062.5928251287805</v>
      </c>
      <c r="G66" s="73">
        <f t="shared" si="3"/>
        <v>-143376.86018546138</v>
      </c>
    </row>
    <row r="67" spans="1:7" x14ac:dyDescent="0.25">
      <c r="A67">
        <v>80.422700474999999</v>
      </c>
      <c r="B67">
        <v>6.3312482470066698</v>
      </c>
      <c r="C67" s="73">
        <f t="shared" ref="C67:C130" si="5">B67*A67</f>
        <v>509.17608140188622</v>
      </c>
      <c r="D67" s="73">
        <f t="shared" ref="D67:D130" si="6">A67-C$206</f>
        <v>-27.202246697391089</v>
      </c>
      <c r="E67" s="73">
        <f t="shared" ref="E67:E130" si="7">D67^2</f>
        <v>739.96222538572442</v>
      </c>
      <c r="F67" s="73">
        <f t="shared" ref="F67:F130" si="8">B67*E67</f>
        <v>4684.884542324522</v>
      </c>
      <c r="G67" s="73">
        <f t="shared" ref="G67:G130" si="9">F67*D67</f>
        <v>-127439.38506910579</v>
      </c>
    </row>
    <row r="68" spans="1:7" x14ac:dyDescent="0.25">
      <c r="A68">
        <v>81.541289590000005</v>
      </c>
      <c r="B68">
        <v>6.3509231492583398</v>
      </c>
      <c r="C68" s="73">
        <f t="shared" si="5"/>
        <v>517.86246367750914</v>
      </c>
      <c r="D68" s="73">
        <f t="shared" si="6"/>
        <v>-26.083657582391083</v>
      </c>
      <c r="E68" s="73">
        <f t="shared" si="7"/>
        <v>680.35719287542781</v>
      </c>
      <c r="F68" s="73">
        <f t="shared" si="8"/>
        <v>4320.8962459969753</v>
      </c>
      <c r="G68" s="73">
        <f t="shared" si="9"/>
        <v>-112704.77812962417</v>
      </c>
    </row>
    <row r="69" spans="1:7" x14ac:dyDescent="0.25">
      <c r="A69">
        <v>82.659878704999997</v>
      </c>
      <c r="B69">
        <v>6.3608097970106101</v>
      </c>
      <c r="C69" s="73">
        <f t="shared" si="5"/>
        <v>525.78376628647266</v>
      </c>
      <c r="D69" s="73">
        <f t="shared" si="6"/>
        <v>-24.965068467391092</v>
      </c>
      <c r="E69" s="73">
        <f t="shared" si="7"/>
        <v>623.25464358152499</v>
      </c>
      <c r="F69" s="73">
        <f t="shared" si="8"/>
        <v>3964.4042429257202</v>
      </c>
      <c r="G69" s="73">
        <f t="shared" si="9"/>
        <v>-98971.623357056349</v>
      </c>
    </row>
    <row r="70" spans="1:7" x14ac:dyDescent="0.25">
      <c r="A70">
        <v>83.778467820000003</v>
      </c>
      <c r="B70">
        <v>6.3655637008791199</v>
      </c>
      <c r="C70" s="73">
        <f t="shared" si="5"/>
        <v>533.29717367026149</v>
      </c>
      <c r="D70" s="73">
        <f t="shared" si="6"/>
        <v>-23.846479352391086</v>
      </c>
      <c r="E70" s="73">
        <f t="shared" si="7"/>
        <v>568.65457750401436</v>
      </c>
      <c r="F70" s="73">
        <f t="shared" si="8"/>
        <v>3619.806936898306</v>
      </c>
      <c r="G70" s="73">
        <f t="shared" si="9"/>
        <v>-86319.65138038747</v>
      </c>
    </row>
    <row r="71" spans="1:7" x14ac:dyDescent="0.25">
      <c r="A71">
        <v>84.897056934999995</v>
      </c>
      <c r="B71">
        <v>6.3651848608638399</v>
      </c>
      <c r="C71" s="73">
        <f t="shared" si="5"/>
        <v>540.38546153455741</v>
      </c>
      <c r="D71" s="73">
        <f t="shared" si="6"/>
        <v>-22.727890237391094</v>
      </c>
      <c r="E71" s="73">
        <f t="shared" si="7"/>
        <v>516.55699464289739</v>
      </c>
      <c r="F71" s="73">
        <f t="shared" si="8"/>
        <v>3287.980762074294</v>
      </c>
      <c r="G71" s="73">
        <f t="shared" si="9"/>
        <v>-74728.86586307807</v>
      </c>
    </row>
    <row r="72" spans="1:7" x14ac:dyDescent="0.25">
      <c r="A72">
        <v>86.015646050000001</v>
      </c>
      <c r="B72">
        <v>6.3596732769645898</v>
      </c>
      <c r="C72" s="73">
        <f t="shared" si="5"/>
        <v>547.0314055850298</v>
      </c>
      <c r="D72" s="73">
        <f t="shared" si="6"/>
        <v>-21.609301122391088</v>
      </c>
      <c r="E72" s="73">
        <f t="shared" si="7"/>
        <v>466.96189499817274</v>
      </c>
      <c r="F72" s="73">
        <f t="shared" si="8"/>
        <v>2969.7250849806237</v>
      </c>
      <c r="G72" s="73">
        <f t="shared" si="9"/>
        <v>-64173.683612064764</v>
      </c>
    </row>
    <row r="73" spans="1:7" x14ac:dyDescent="0.25">
      <c r="A73">
        <v>87.134235165000007</v>
      </c>
      <c r="B73">
        <v>6.3490289491817302</v>
      </c>
      <c r="C73" s="73">
        <f t="shared" si="5"/>
        <v>553.21778152739375</v>
      </c>
      <c r="D73" s="73">
        <f t="shared" si="6"/>
        <v>-20.490712007391082</v>
      </c>
      <c r="E73" s="73">
        <f t="shared" si="7"/>
        <v>419.86927856984107</v>
      </c>
      <c r="F73" s="73">
        <f t="shared" si="8"/>
        <v>2665.7622045119692</v>
      </c>
      <c r="G73" s="73">
        <f t="shared" si="9"/>
        <v>-54623.365612842732</v>
      </c>
    </row>
    <row r="74" spans="1:7" x14ac:dyDescent="0.25">
      <c r="A74">
        <v>88.252824279999999</v>
      </c>
      <c r="B74">
        <v>6.3332518775150604</v>
      </c>
      <c r="C74" s="73">
        <f t="shared" si="5"/>
        <v>558.92736506731671</v>
      </c>
      <c r="D74" s="73">
        <f t="shared" si="6"/>
        <v>-19.37212289239109</v>
      </c>
      <c r="E74" s="73">
        <f t="shared" si="7"/>
        <v>375.27914535790291</v>
      </c>
      <c r="F74" s="73">
        <f t="shared" si="8"/>
        <v>2376.7373519301859</v>
      </c>
      <c r="G74" s="73">
        <f t="shared" si="9"/>
        <v>-46042.448064527736</v>
      </c>
    </row>
    <row r="75" spans="1:7" x14ac:dyDescent="0.25">
      <c r="A75">
        <v>89.371413395000005</v>
      </c>
      <c r="B75">
        <v>6.2870826981905799</v>
      </c>
      <c r="C75" s="73">
        <f t="shared" si="5"/>
        <v>561.88546686854238</v>
      </c>
      <c r="D75" s="73">
        <f t="shared" si="6"/>
        <v>-18.253533777391084</v>
      </c>
      <c r="E75" s="73">
        <f t="shared" si="7"/>
        <v>333.19149536235722</v>
      </c>
      <c r="F75" s="73">
        <f t="shared" si="8"/>
        <v>2094.802485676923</v>
      </c>
      <c r="G75" s="73">
        <f t="shared" si="9"/>
        <v>-38237.547929266519</v>
      </c>
    </row>
    <row r="76" spans="1:7" x14ac:dyDescent="0.25">
      <c r="A76">
        <v>90.490002510000096</v>
      </c>
      <c r="B76">
        <v>6.2657923646589797</v>
      </c>
      <c r="C76" s="73">
        <f t="shared" si="5"/>
        <v>566.99156680513056</v>
      </c>
      <c r="D76" s="73">
        <f t="shared" si="6"/>
        <v>-17.134944662390993</v>
      </c>
      <c r="E76" s="73">
        <f t="shared" si="7"/>
        <v>293.60632858320156</v>
      </c>
      <c r="F76" s="73">
        <f t="shared" si="8"/>
        <v>1839.6762918521799</v>
      </c>
      <c r="G76" s="73">
        <f t="shared" si="9"/>
        <v>-31522.751457599763</v>
      </c>
    </row>
    <row r="77" spans="1:7" x14ac:dyDescent="0.25">
      <c r="A77">
        <v>91.608591625000102</v>
      </c>
      <c r="B77">
        <v>6.2437443516560096</v>
      </c>
      <c r="C77" s="73">
        <f t="shared" si="5"/>
        <v>571.98062652175645</v>
      </c>
      <c r="D77" s="73">
        <f t="shared" si="6"/>
        <v>-16.016355547390987</v>
      </c>
      <c r="E77" s="73">
        <f t="shared" si="7"/>
        <v>256.52364502044202</v>
      </c>
      <c r="F77" s="73">
        <f t="shared" si="8"/>
        <v>1601.6680596625961</v>
      </c>
      <c r="G77" s="73">
        <f t="shared" si="9"/>
        <v>-25652.885112455977</v>
      </c>
    </row>
    <row r="78" spans="1:7" x14ac:dyDescent="0.25">
      <c r="A78">
        <v>92.727180740000094</v>
      </c>
      <c r="B78">
        <v>6.2209386591816296</v>
      </c>
      <c r="C78" s="73">
        <f t="shared" si="5"/>
        <v>576.85010342238877</v>
      </c>
      <c r="D78" s="73">
        <f t="shared" si="6"/>
        <v>-14.897766432390995</v>
      </c>
      <c r="E78" s="73">
        <f t="shared" si="7"/>
        <v>221.94344467407592</v>
      </c>
      <c r="F78" s="73">
        <f t="shared" si="8"/>
        <v>1380.6965551248979</v>
      </c>
      <c r="G78" s="73">
        <f t="shared" si="9"/>
        <v>-20569.294792257588</v>
      </c>
    </row>
    <row r="79" spans="1:7" x14ac:dyDescent="0.25">
      <c r="A79">
        <v>93.8457698550001</v>
      </c>
      <c r="B79">
        <v>6.1973752872359702</v>
      </c>
      <c r="C79" s="73">
        <f t="shared" si="5"/>
        <v>581.59745491101205</v>
      </c>
      <c r="D79" s="73">
        <f t="shared" si="6"/>
        <v>-13.779177317390989</v>
      </c>
      <c r="E79" s="73">
        <f t="shared" si="7"/>
        <v>189.86572754410233</v>
      </c>
      <c r="F79" s="73">
        <f t="shared" si="8"/>
        <v>1176.6691677748977</v>
      </c>
      <c r="G79" s="73">
        <f t="shared" si="9"/>
        <v>-16213.533106677201</v>
      </c>
    </row>
    <row r="80" spans="1:7" x14ac:dyDescent="0.25">
      <c r="A80">
        <v>94.964358970000106</v>
      </c>
      <c r="B80">
        <v>6.1730542358189098</v>
      </c>
      <c r="C80" s="73">
        <f t="shared" si="5"/>
        <v>586.2201383915866</v>
      </c>
      <c r="D80" s="73">
        <f t="shared" si="6"/>
        <v>-12.660588202390983</v>
      </c>
      <c r="E80" s="73">
        <f t="shared" si="7"/>
        <v>160.29049363052175</v>
      </c>
      <c r="F80" s="73">
        <f t="shared" si="8"/>
        <v>989.48191066739628</v>
      </c>
      <c r="G80" s="73">
        <f t="shared" si="9"/>
        <v>-12527.423004674925</v>
      </c>
    </row>
    <row r="81" spans="1:7" x14ac:dyDescent="0.25">
      <c r="A81">
        <v>96.082948085000098</v>
      </c>
      <c r="B81">
        <v>6.1479755049304696</v>
      </c>
      <c r="C81" s="73">
        <f t="shared" si="5"/>
        <v>590.7156112680866</v>
      </c>
      <c r="D81" s="73">
        <f t="shared" si="6"/>
        <v>-11.541999087390991</v>
      </c>
      <c r="E81" s="73">
        <f t="shared" si="7"/>
        <v>133.21774293333448</v>
      </c>
      <c r="F81" s="73">
        <f t="shared" si="8"/>
        <v>819.01942037626452</v>
      </c>
      <c r="G81" s="73">
        <f t="shared" si="9"/>
        <v>-9453.1214025383433</v>
      </c>
    </row>
    <row r="82" spans="1:7" x14ac:dyDescent="0.25">
      <c r="A82">
        <v>97.201537200000104</v>
      </c>
      <c r="B82">
        <v>6.12869475631617</v>
      </c>
      <c r="C82" s="73">
        <f t="shared" si="5"/>
        <v>595.71855134351176</v>
      </c>
      <c r="D82" s="73">
        <f t="shared" si="6"/>
        <v>-10.423409972390985</v>
      </c>
      <c r="E82" s="73">
        <f t="shared" si="7"/>
        <v>108.64747545253984</v>
      </c>
      <c r="F82" s="73">
        <f t="shared" si="8"/>
        <v>665.8672130929707</v>
      </c>
      <c r="G82" s="73">
        <f t="shared" si="9"/>
        <v>-6940.6069492414636</v>
      </c>
    </row>
    <row r="83" spans="1:7" x14ac:dyDescent="0.25">
      <c r="A83">
        <v>98.320126315000095</v>
      </c>
      <c r="B83">
        <v>6.1007342205255997</v>
      </c>
      <c r="C83" s="73">
        <f t="shared" si="5"/>
        <v>599.82495917632059</v>
      </c>
      <c r="D83" s="73">
        <f t="shared" si="6"/>
        <v>-9.3048208573909932</v>
      </c>
      <c r="E83" s="73">
        <f t="shared" si="7"/>
        <v>86.579691188138455</v>
      </c>
      <c r="F83" s="73">
        <f t="shared" si="8"/>
        <v>528.19968483401499</v>
      </c>
      <c r="G83" s="73">
        <f t="shared" si="9"/>
        <v>-4914.8034443108918</v>
      </c>
    </row>
    <row r="84" spans="1:7" x14ac:dyDescent="0.25">
      <c r="A84">
        <v>99.438715430000101</v>
      </c>
      <c r="B84">
        <v>6.0708673986754</v>
      </c>
      <c r="C84" s="73">
        <f t="shared" si="5"/>
        <v>603.67925567014811</v>
      </c>
      <c r="D84" s="73">
        <f t="shared" si="6"/>
        <v>-8.1862317423909872</v>
      </c>
      <c r="E84" s="73">
        <f t="shared" si="7"/>
        <v>67.014390140129777</v>
      </c>
      <c r="F84" s="73">
        <f t="shared" si="8"/>
        <v>406.83547634382802</v>
      </c>
      <c r="G84" s="73">
        <f t="shared" si="9"/>
        <v>-3330.4494903766026</v>
      </c>
    </row>
    <row r="85" spans="1:7" x14ac:dyDescent="0.25">
      <c r="A85">
        <v>100.55730454499999</v>
      </c>
      <c r="B85">
        <v>6.0390942907655401</v>
      </c>
      <c r="C85" s="73">
        <f t="shared" si="5"/>
        <v>607.27504377248113</v>
      </c>
      <c r="D85" s="73">
        <f t="shared" si="6"/>
        <v>-7.0676426273910948</v>
      </c>
      <c r="E85" s="73">
        <f t="shared" si="7"/>
        <v>49.951572308515701</v>
      </c>
      <c r="F85" s="73">
        <f t="shared" si="8"/>
        <v>301.66225514311924</v>
      </c>
      <c r="G85" s="73">
        <f t="shared" si="9"/>
        <v>-2132.0410135244379</v>
      </c>
    </row>
    <row r="86" spans="1:7" x14ac:dyDescent="0.25">
      <c r="A86">
        <v>101.67589366</v>
      </c>
      <c r="B86">
        <v>6.0054148967960703</v>
      </c>
      <c r="C86" s="73">
        <f t="shared" si="5"/>
        <v>610.60592643081714</v>
      </c>
      <c r="D86" s="73">
        <f t="shared" si="6"/>
        <v>-5.9490535123910888</v>
      </c>
      <c r="E86" s="73">
        <f t="shared" si="7"/>
        <v>35.391237693292751</v>
      </c>
      <c r="F86" s="73">
        <f t="shared" si="8"/>
        <v>212.53906605935089</v>
      </c>
      <c r="G86" s="73">
        <f t="shared" si="9"/>
        <v>-1264.406277460703</v>
      </c>
    </row>
    <row r="87" spans="1:7" x14ac:dyDescent="0.25">
      <c r="A87">
        <v>102.79448277500001</v>
      </c>
      <c r="B87">
        <v>5.9698292167669598</v>
      </c>
      <c r="C87" s="73">
        <f t="shared" si="5"/>
        <v>613.66550659264306</v>
      </c>
      <c r="D87" s="73">
        <f t="shared" si="6"/>
        <v>-4.8304643973910828</v>
      </c>
      <c r="E87" s="73">
        <f t="shared" si="7"/>
        <v>23.333386294462798</v>
      </c>
      <c r="F87" s="73">
        <f t="shared" si="8"/>
        <v>139.29633122679377</v>
      </c>
      <c r="G87" s="73">
        <f t="shared" si="9"/>
        <v>-672.865968678223</v>
      </c>
    </row>
    <row r="88" spans="1:7" x14ac:dyDescent="0.25">
      <c r="A88">
        <v>103.91307189</v>
      </c>
      <c r="B88">
        <v>5.9323372506782199</v>
      </c>
      <c r="C88" s="73">
        <f t="shared" si="5"/>
        <v>616.44738720545081</v>
      </c>
      <c r="D88" s="73">
        <f t="shared" si="6"/>
        <v>-3.711875282391091</v>
      </c>
      <c r="E88" s="73">
        <f t="shared" si="7"/>
        <v>13.778018112025942</v>
      </c>
      <c r="F88" s="73">
        <f t="shared" si="8"/>
        <v>81.7358500864907</v>
      </c>
      <c r="G88" s="73">
        <f t="shared" si="9"/>
        <v>-303.39328162126856</v>
      </c>
    </row>
    <row r="89" spans="1:7" x14ac:dyDescent="0.25">
      <c r="A89">
        <v>105.031661005</v>
      </c>
      <c r="B89">
        <v>5.8988923119305898</v>
      </c>
      <c r="C89" s="73">
        <f t="shared" si="5"/>
        <v>619.57045761169445</v>
      </c>
      <c r="D89" s="73">
        <f t="shared" si="6"/>
        <v>-2.593286167391085</v>
      </c>
      <c r="E89" s="73">
        <f t="shared" si="7"/>
        <v>6.7251331459819426</v>
      </c>
      <c r="F89" s="73">
        <f t="shared" si="8"/>
        <v>39.670836211542465</v>
      </c>
      <c r="G89" s="73">
        <f t="shared" si="9"/>
        <v>-102.87783079623043</v>
      </c>
    </row>
    <row r="90" spans="1:7" x14ac:dyDescent="0.25">
      <c r="A90">
        <v>106.15025012</v>
      </c>
      <c r="B90">
        <v>5.85622060463061</v>
      </c>
      <c r="C90" s="73">
        <f t="shared" si="5"/>
        <v>621.63928193943684</v>
      </c>
      <c r="D90" s="73">
        <f t="shared" si="6"/>
        <v>-1.4746970523910932</v>
      </c>
      <c r="E90" s="73">
        <f t="shared" si="7"/>
        <v>2.1747313963309787</v>
      </c>
      <c r="F90" s="73">
        <f t="shared" si="8"/>
        <v>12.735706812730575</v>
      </c>
      <c r="G90" s="73">
        <f t="shared" si="9"/>
        <v>-18.781309296850942</v>
      </c>
    </row>
    <row r="91" spans="1:7" x14ac:dyDescent="0.25">
      <c r="A91">
        <v>107.268839235</v>
      </c>
      <c r="B91">
        <v>5.8105853339682598</v>
      </c>
      <c r="C91" s="73">
        <f t="shared" si="5"/>
        <v>623.29474405069004</v>
      </c>
      <c r="D91" s="73">
        <f t="shared" si="6"/>
        <v>-0.35610793739108715</v>
      </c>
      <c r="E91" s="73">
        <f t="shared" si="7"/>
        <v>0.12681286307293443</v>
      </c>
      <c r="F91" s="73">
        <f t="shared" si="8"/>
        <v>0.73685696233011788</v>
      </c>
      <c r="G91" s="73">
        <f t="shared" si="9"/>
        <v>-0.26240061300764028</v>
      </c>
    </row>
    <row r="92" spans="1:7" x14ac:dyDescent="0.25">
      <c r="A92">
        <v>108.38742834999999</v>
      </c>
      <c r="B92">
        <v>5.7619864999435402</v>
      </c>
      <c r="C92" s="73">
        <f t="shared" si="5"/>
        <v>624.52689891629768</v>
      </c>
      <c r="D92" s="73">
        <f t="shared" si="6"/>
        <v>0.76248117760890466</v>
      </c>
      <c r="E92" s="73">
        <f t="shared" si="7"/>
        <v>0.58137754620786197</v>
      </c>
      <c r="F92" s="73">
        <f t="shared" si="8"/>
        <v>3.3498895726200022</v>
      </c>
      <c r="G92" s="73">
        <f t="shared" si="9"/>
        <v>2.5542277461910898</v>
      </c>
    </row>
    <row r="93" spans="1:7" x14ac:dyDescent="0.25">
      <c r="A93">
        <v>109.506017465</v>
      </c>
      <c r="B93">
        <v>5.7104241025564599</v>
      </c>
      <c r="C93" s="73">
        <f t="shared" si="5"/>
        <v>625.32580150710464</v>
      </c>
      <c r="D93" s="73">
        <f t="shared" si="6"/>
        <v>1.8810702926089107</v>
      </c>
      <c r="E93" s="73">
        <f t="shared" si="7"/>
        <v>3.5384254457357729</v>
      </c>
      <c r="F93" s="73">
        <f t="shared" si="8"/>
        <v>20.205909950428644</v>
      </c>
      <c r="G93" s="73">
        <f t="shared" si="9"/>
        <v>38.008736942882109</v>
      </c>
    </row>
    <row r="94" spans="1:7" x14ac:dyDescent="0.25">
      <c r="A94">
        <v>110.62460658000001</v>
      </c>
      <c r="B94">
        <v>5.6558981418070102</v>
      </c>
      <c r="C94" s="73">
        <f t="shared" si="5"/>
        <v>625.68150679395353</v>
      </c>
      <c r="D94" s="73">
        <f t="shared" si="6"/>
        <v>2.9996594076089167</v>
      </c>
      <c r="E94" s="73">
        <f t="shared" si="7"/>
        <v>8.997956561656677</v>
      </c>
      <c r="F94" s="73">
        <f t="shared" si="8"/>
        <v>50.891525797134193</v>
      </c>
      <c r="G94" s="73">
        <f t="shared" si="9"/>
        <v>152.65724412494546</v>
      </c>
    </row>
    <row r="95" spans="1:7" x14ac:dyDescent="0.25">
      <c r="A95">
        <v>111.743195695</v>
      </c>
      <c r="B95">
        <v>5.5984086176951902</v>
      </c>
      <c r="C95" s="73">
        <f t="shared" si="5"/>
        <v>625.58406974768809</v>
      </c>
      <c r="D95" s="73">
        <f t="shared" si="6"/>
        <v>4.1182485226089085</v>
      </c>
      <c r="E95" s="73">
        <f t="shared" si="7"/>
        <v>16.959970893970457</v>
      </c>
      <c r="F95" s="73">
        <f t="shared" si="8"/>
        <v>94.948847208663807</v>
      </c>
      <c r="G95" s="73">
        <f t="shared" si="9"/>
        <v>391.02294974049869</v>
      </c>
    </row>
    <row r="96" spans="1:7" x14ac:dyDescent="0.25">
      <c r="A96">
        <v>112.86178481</v>
      </c>
      <c r="B96">
        <v>5.5311740463634198</v>
      </c>
      <c r="C96" s="73">
        <f t="shared" si="5"/>
        <v>624.25817496732532</v>
      </c>
      <c r="D96" s="73">
        <f t="shared" si="6"/>
        <v>5.2368376376089145</v>
      </c>
      <c r="E96" s="73">
        <f t="shared" si="7"/>
        <v>27.424468442677316</v>
      </c>
      <c r="F96" s="73">
        <f t="shared" si="8"/>
        <v>151.6895080854494</v>
      </c>
      <c r="G96" s="73">
        <f t="shared" si="9"/>
        <v>794.37332517226321</v>
      </c>
    </row>
    <row r="97" spans="1:7" x14ac:dyDescent="0.25">
      <c r="A97">
        <v>113.98037392499999</v>
      </c>
      <c r="B97">
        <v>5.4694658583763198</v>
      </c>
      <c r="C97" s="73">
        <f t="shared" si="5"/>
        <v>623.41176370775395</v>
      </c>
      <c r="D97" s="73">
        <f t="shared" si="6"/>
        <v>6.3554267526089063</v>
      </c>
      <c r="E97" s="73">
        <f t="shared" si="7"/>
        <v>40.391449207776986</v>
      </c>
      <c r="F97" s="73">
        <f t="shared" si="8"/>
        <v>220.91965241227749</v>
      </c>
      <c r="G97" s="73">
        <f t="shared" si="9"/>
        <v>1404.038669118049</v>
      </c>
    </row>
    <row r="98" spans="1:7" x14ac:dyDescent="0.25">
      <c r="A98">
        <v>115.09896304</v>
      </c>
      <c r="B98">
        <v>5.4060174506658498</v>
      </c>
      <c r="C98" s="73">
        <f t="shared" si="5"/>
        <v>622.22700274778367</v>
      </c>
      <c r="D98" s="73">
        <f t="shared" si="6"/>
        <v>7.4740158676089123</v>
      </c>
      <c r="E98" s="73">
        <f t="shared" si="7"/>
        <v>55.860913189269802</v>
      </c>
      <c r="F98" s="73">
        <f t="shared" si="8"/>
        <v>301.9850715113227</v>
      </c>
      <c r="G98" s="73">
        <f t="shared" si="9"/>
        <v>2257.0412162566381</v>
      </c>
    </row>
    <row r="99" spans="1:7" x14ac:dyDescent="0.25">
      <c r="A99">
        <v>116.21755215500001</v>
      </c>
      <c r="B99">
        <v>5.3408288232320098</v>
      </c>
      <c r="C99" s="73">
        <f t="shared" si="5"/>
        <v>620.6980523148934</v>
      </c>
      <c r="D99" s="73">
        <f t="shared" si="6"/>
        <v>8.5926049826089184</v>
      </c>
      <c r="E99" s="73">
        <f t="shared" si="7"/>
        <v>73.832860387155606</v>
      </c>
      <c r="F99" s="73">
        <f t="shared" si="8"/>
        <v>394.32866885738554</v>
      </c>
      <c r="G99" s="73">
        <f t="shared" si="9"/>
        <v>3388.3104848095131</v>
      </c>
    </row>
    <row r="100" spans="1:7" x14ac:dyDescent="0.25">
      <c r="A100">
        <v>117.33614127</v>
      </c>
      <c r="B100">
        <v>5.2738999760748104</v>
      </c>
      <c r="C100" s="73">
        <f t="shared" si="5"/>
        <v>618.81907263656353</v>
      </c>
      <c r="D100" s="73">
        <f t="shared" si="6"/>
        <v>9.7111940976089102</v>
      </c>
      <c r="E100" s="73">
        <f t="shared" si="7"/>
        <v>94.307290801434135</v>
      </c>
      <c r="F100" s="73">
        <f t="shared" si="8"/>
        <v>497.3672187013637</v>
      </c>
      <c r="G100" s="73">
        <f t="shared" si="9"/>
        <v>4830.0295985968432</v>
      </c>
    </row>
    <row r="101" spans="1:7" x14ac:dyDescent="0.25">
      <c r="A101">
        <v>118.454730385</v>
      </c>
      <c r="B101">
        <v>5.2052309091942499</v>
      </c>
      <c r="C101" s="73">
        <f t="shared" si="5"/>
        <v>616.58422394027332</v>
      </c>
      <c r="D101" s="73">
        <f t="shared" si="6"/>
        <v>10.829783212608916</v>
      </c>
      <c r="E101" s="73">
        <f t="shared" si="7"/>
        <v>117.28420443210589</v>
      </c>
      <c r="F101" s="73">
        <f t="shared" si="8"/>
        <v>610.4913660702548</v>
      </c>
      <c r="G101" s="73">
        <f t="shared" si="9"/>
        <v>6611.4891477103301</v>
      </c>
    </row>
    <row r="102" spans="1:7" x14ac:dyDescent="0.25">
      <c r="A102">
        <v>119.5733195</v>
      </c>
      <c r="B102">
        <v>5.0859010494676102</v>
      </c>
      <c r="C102" s="73">
        <f t="shared" si="5"/>
        <v>608.13807113337589</v>
      </c>
      <c r="D102" s="73">
        <f t="shared" si="6"/>
        <v>11.948372327608908</v>
      </c>
      <c r="E102" s="73">
        <f t="shared" si="7"/>
        <v>142.7636012791703</v>
      </c>
      <c r="F102" s="73">
        <f t="shared" si="8"/>
        <v>726.08154957150771</v>
      </c>
      <c r="G102" s="73">
        <f t="shared" si="9"/>
        <v>8675.4926944875988</v>
      </c>
    </row>
    <row r="103" spans="1:7" x14ac:dyDescent="0.25">
      <c r="A103">
        <v>120.691908615</v>
      </c>
      <c r="B103">
        <v>5.0178657644746103</v>
      </c>
      <c r="C103" s="73">
        <f t="shared" si="5"/>
        <v>605.6157962883068</v>
      </c>
      <c r="D103" s="73">
        <f t="shared" si="6"/>
        <v>13.066961442608914</v>
      </c>
      <c r="E103" s="73">
        <f t="shared" si="7"/>
        <v>170.74548134262804</v>
      </c>
      <c r="F103" s="73">
        <f t="shared" si="8"/>
        <v>856.77790526791159</v>
      </c>
      <c r="G103" s="73">
        <f t="shared" si="9"/>
        <v>11195.483853015034</v>
      </c>
    </row>
    <row r="104" spans="1:7" x14ac:dyDescent="0.25">
      <c r="A104">
        <v>121.81049772999999</v>
      </c>
      <c r="B104">
        <v>4.9563187001361904</v>
      </c>
      <c r="C104" s="73">
        <f t="shared" si="5"/>
        <v>603.73164777209593</v>
      </c>
      <c r="D104" s="73">
        <f t="shared" si="6"/>
        <v>14.185550557608906</v>
      </c>
      <c r="E104" s="73">
        <f t="shared" si="7"/>
        <v>201.22984462247834</v>
      </c>
      <c r="F104" s="73">
        <f t="shared" si="8"/>
        <v>997.35924192788934</v>
      </c>
      <c r="G104" s="73">
        <f t="shared" si="9"/>
        <v>14148.089950466567</v>
      </c>
    </row>
    <row r="105" spans="1:7" x14ac:dyDescent="0.25">
      <c r="A105">
        <v>122.929086845</v>
      </c>
      <c r="B105">
        <v>4.9012598564523602</v>
      </c>
      <c r="C105" s="73">
        <f t="shared" si="5"/>
        <v>602.50739854374444</v>
      </c>
      <c r="D105" s="73">
        <f t="shared" si="6"/>
        <v>15.304139672608912</v>
      </c>
      <c r="E105" s="73">
        <f t="shared" si="7"/>
        <v>234.21669111872203</v>
      </c>
      <c r="F105" s="73">
        <f t="shared" si="8"/>
        <v>1147.9568658912942</v>
      </c>
      <c r="G105" s="73">
        <f t="shared" si="9"/>
        <v>17568.492213730744</v>
      </c>
    </row>
    <row r="106" spans="1:7" x14ac:dyDescent="0.25">
      <c r="A106">
        <v>124.04767596000001</v>
      </c>
      <c r="B106">
        <v>4.8526892334231198</v>
      </c>
      <c r="C106" s="73">
        <f t="shared" si="5"/>
        <v>601.96482156225204</v>
      </c>
      <c r="D106" s="73">
        <f t="shared" si="6"/>
        <v>16.422728787608918</v>
      </c>
      <c r="E106" s="73">
        <f t="shared" si="7"/>
        <v>269.70602083135867</v>
      </c>
      <c r="F106" s="73">
        <f t="shared" si="8"/>
        <v>1308.7995034777259</v>
      </c>
      <c r="G106" s="73">
        <f t="shared" si="9"/>
        <v>21494.059282971906</v>
      </c>
    </row>
    <row r="107" spans="1:7" x14ac:dyDescent="0.25">
      <c r="A107">
        <v>125.166265075</v>
      </c>
      <c r="B107">
        <v>4.8106068310484602</v>
      </c>
      <c r="C107" s="73">
        <f t="shared" si="5"/>
        <v>602.12568978661727</v>
      </c>
      <c r="D107" s="73">
        <f t="shared" si="6"/>
        <v>17.54131790260891</v>
      </c>
      <c r="E107" s="73">
        <f t="shared" si="7"/>
        <v>307.69783376038782</v>
      </c>
      <c r="F107" s="73">
        <f t="shared" si="8"/>
        <v>1480.2133009865352</v>
      </c>
      <c r="G107" s="73">
        <f t="shared" si="9"/>
        <v>25964.89207627494</v>
      </c>
    </row>
    <row r="108" spans="1:7" x14ac:dyDescent="0.25">
      <c r="A108">
        <v>126.28485419</v>
      </c>
      <c r="B108">
        <v>4.7750126493284002</v>
      </c>
      <c r="C108" s="73">
        <f t="shared" si="5"/>
        <v>603.01177617584267</v>
      </c>
      <c r="D108" s="73">
        <f t="shared" si="6"/>
        <v>18.659907017608916</v>
      </c>
      <c r="E108" s="73">
        <f t="shared" si="7"/>
        <v>348.19212990581048</v>
      </c>
      <c r="F108" s="73">
        <f t="shared" si="8"/>
        <v>1662.6218246968426</v>
      </c>
      <c r="G108" s="73">
        <f t="shared" si="9"/>
        <v>31024.368654290352</v>
      </c>
    </row>
    <row r="109" spans="1:7" x14ac:dyDescent="0.25">
      <c r="A109">
        <v>127.403443305</v>
      </c>
      <c r="B109">
        <v>4.8419927253852704</v>
      </c>
      <c r="C109" s="73">
        <f t="shared" si="5"/>
        <v>616.88654567184471</v>
      </c>
      <c r="D109" s="73">
        <f t="shared" si="6"/>
        <v>19.778496132608907</v>
      </c>
      <c r="E109" s="73">
        <f t="shared" si="7"/>
        <v>391.18890926762549</v>
      </c>
      <c r="F109" s="73">
        <f t="shared" si="8"/>
        <v>1894.1338529252412</v>
      </c>
      <c r="G109" s="73">
        <f t="shared" si="9"/>
        <v>37463.119084725491</v>
      </c>
    </row>
    <row r="110" spans="1:7" x14ac:dyDescent="0.25">
      <c r="A110">
        <v>128.52203241999999</v>
      </c>
      <c r="B110">
        <v>4.8096134647359898</v>
      </c>
      <c r="C110" s="73">
        <f t="shared" si="5"/>
        <v>618.14129764246741</v>
      </c>
      <c r="D110" s="73">
        <f t="shared" si="6"/>
        <v>20.897085247608899</v>
      </c>
      <c r="E110" s="73">
        <f t="shared" si="7"/>
        <v>436.68817184583349</v>
      </c>
      <c r="F110" s="73">
        <f t="shared" si="8"/>
        <v>2100.3013112006647</v>
      </c>
      <c r="G110" s="73">
        <f t="shared" si="9"/>
        <v>43890.175545825041</v>
      </c>
    </row>
    <row r="111" spans="1:7" x14ac:dyDescent="0.25">
      <c r="A111">
        <v>129.64062153500001</v>
      </c>
      <c r="B111">
        <v>4.76754619469546</v>
      </c>
      <c r="C111" s="73">
        <f t="shared" si="5"/>
        <v>618.06765187714359</v>
      </c>
      <c r="D111" s="73">
        <f t="shared" si="6"/>
        <v>22.01567436260892</v>
      </c>
      <c r="E111" s="73">
        <f t="shared" si="7"/>
        <v>484.68991764043568</v>
      </c>
      <c r="F111" s="73">
        <f t="shared" si="8"/>
        <v>2310.781572453915</v>
      </c>
      <c r="G111" s="73">
        <f t="shared" si="9"/>
        <v>50873.414622262782</v>
      </c>
    </row>
    <row r="112" spans="1:7" x14ac:dyDescent="0.25">
      <c r="A112">
        <v>130.75921065</v>
      </c>
      <c r="B112">
        <v>4.7157909152636597</v>
      </c>
      <c r="C112" s="73">
        <f t="shared" si="5"/>
        <v>616.63309767031717</v>
      </c>
      <c r="D112" s="73">
        <f t="shared" si="6"/>
        <v>23.134263477608911</v>
      </c>
      <c r="E112" s="73">
        <f t="shared" si="7"/>
        <v>535.19414665142961</v>
      </c>
      <c r="F112" s="73">
        <f t="shared" si="8"/>
        <v>2523.8636946810984</v>
      </c>
      <c r="G112" s="73">
        <f t="shared" si="9"/>
        <v>58387.727694324021</v>
      </c>
    </row>
    <row r="113" spans="1:7" x14ac:dyDescent="0.25">
      <c r="A113">
        <v>131.87779976499999</v>
      </c>
      <c r="B113">
        <v>4.6543476264406101</v>
      </c>
      <c r="C113" s="73">
        <f t="shared" si="5"/>
        <v>613.80512431643774</v>
      </c>
      <c r="D113" s="73">
        <f t="shared" si="6"/>
        <v>24.252852592608903</v>
      </c>
      <c r="E113" s="73">
        <f t="shared" si="7"/>
        <v>588.20085887881635</v>
      </c>
      <c r="F113" s="73">
        <f t="shared" si="8"/>
        <v>2737.6912713929473</v>
      </c>
      <c r="G113" s="73">
        <f t="shared" si="9"/>
        <v>66396.822849165212</v>
      </c>
    </row>
    <row r="114" spans="1:7" x14ac:dyDescent="0.25">
      <c r="A114">
        <v>132.99638888000001</v>
      </c>
      <c r="B114">
        <v>4.5832163282263103</v>
      </c>
      <c r="C114" s="73">
        <f t="shared" si="5"/>
        <v>609.55122110995217</v>
      </c>
      <c r="D114" s="73">
        <f t="shared" si="6"/>
        <v>25.371441707608923</v>
      </c>
      <c r="E114" s="73">
        <f t="shared" si="7"/>
        <v>643.71005432259756</v>
      </c>
      <c r="F114" s="73">
        <f t="shared" si="8"/>
        <v>2950.2624316147744</v>
      </c>
      <c r="G114" s="73">
        <f t="shared" si="9"/>
        <v>74852.411305862814</v>
      </c>
    </row>
    <row r="115" spans="1:7" x14ac:dyDescent="0.25">
      <c r="A115">
        <v>134.114977995</v>
      </c>
      <c r="B115">
        <v>4.50239702062074</v>
      </c>
      <c r="C115" s="73">
        <f t="shared" si="5"/>
        <v>603.83887734530413</v>
      </c>
      <c r="D115" s="73">
        <f t="shared" si="6"/>
        <v>26.490030822608915</v>
      </c>
      <c r="E115" s="73">
        <f t="shared" si="7"/>
        <v>701.72173298277039</v>
      </c>
      <c r="F115" s="73">
        <f t="shared" si="8"/>
        <v>3159.429839886448</v>
      </c>
      <c r="G115" s="73">
        <f t="shared" si="9"/>
        <v>83693.393840462362</v>
      </c>
    </row>
    <row r="116" spans="1:7" x14ac:dyDescent="0.25">
      <c r="A116">
        <v>135.23356711</v>
      </c>
      <c r="B116">
        <v>4.3196118385621398</v>
      </c>
      <c r="C116" s="73">
        <f t="shared" si="5"/>
        <v>584.1565174593436</v>
      </c>
      <c r="D116" s="73">
        <f t="shared" si="6"/>
        <v>27.608619937608907</v>
      </c>
      <c r="E116" s="73">
        <f t="shared" si="7"/>
        <v>762.2358948593361</v>
      </c>
      <c r="F116" s="73">
        <f t="shared" si="8"/>
        <v>3292.5631952113945</v>
      </c>
      <c r="G116" s="73">
        <f t="shared" si="9"/>
        <v>90903.125877150596</v>
      </c>
    </row>
    <row r="117" spans="1:7" x14ac:dyDescent="0.25">
      <c r="A117">
        <v>136.35215622499999</v>
      </c>
      <c r="B117">
        <v>4.2304279935644296</v>
      </c>
      <c r="C117" s="73">
        <f t="shared" si="5"/>
        <v>576.82797867711031</v>
      </c>
      <c r="D117" s="73">
        <f t="shared" si="6"/>
        <v>28.727209052608899</v>
      </c>
      <c r="E117" s="73">
        <f t="shared" si="7"/>
        <v>825.25253995229468</v>
      </c>
      <c r="F117" s="73">
        <f t="shared" si="8"/>
        <v>3491.1714467743354</v>
      </c>
      <c r="G117" s="73">
        <f t="shared" si="9"/>
        <v>100291.61198998539</v>
      </c>
    </row>
    <row r="118" spans="1:7" x14ac:dyDescent="0.25">
      <c r="A118">
        <v>137.47074534000001</v>
      </c>
      <c r="B118">
        <v>4.1471333540779796</v>
      </c>
      <c r="C118" s="73">
        <f t="shared" si="5"/>
        <v>570.10951320947402</v>
      </c>
      <c r="D118" s="73">
        <f t="shared" si="6"/>
        <v>29.845798167608919</v>
      </c>
      <c r="E118" s="73">
        <f t="shared" si="7"/>
        <v>890.77166826164796</v>
      </c>
      <c r="F118" s="73">
        <f t="shared" si="8"/>
        <v>3694.1488963155653</v>
      </c>
      <c r="G118" s="73">
        <f t="shared" si="9"/>
        <v>110254.82236052961</v>
      </c>
    </row>
    <row r="119" spans="1:7" x14ac:dyDescent="0.25">
      <c r="A119">
        <v>138.589334455</v>
      </c>
      <c r="B119">
        <v>4.0697279201027996</v>
      </c>
      <c r="C119" s="73">
        <f t="shared" si="5"/>
        <v>564.02088385997843</v>
      </c>
      <c r="D119" s="73">
        <f t="shared" si="6"/>
        <v>30.964387282608911</v>
      </c>
      <c r="E119" s="73">
        <f t="shared" si="7"/>
        <v>958.79327978739241</v>
      </c>
      <c r="F119" s="73">
        <f t="shared" si="8"/>
        <v>3902.027780357686</v>
      </c>
      <c r="G119" s="73">
        <f t="shared" si="9"/>
        <v>120823.89937849421</v>
      </c>
    </row>
    <row r="120" spans="1:7" x14ac:dyDescent="0.25">
      <c r="A120">
        <v>139.70792356999999</v>
      </c>
      <c r="B120">
        <v>3.9982116916388701</v>
      </c>
      <c r="C120" s="73">
        <f t="shared" si="5"/>
        <v>558.5818534321636</v>
      </c>
      <c r="D120" s="73">
        <f t="shared" si="6"/>
        <v>32.082976397608903</v>
      </c>
      <c r="E120" s="73">
        <f t="shared" si="7"/>
        <v>1029.3173745295298</v>
      </c>
      <c r="F120" s="73">
        <f t="shared" si="8"/>
        <v>4115.4287612509916</v>
      </c>
      <c r="G120" s="73">
        <f t="shared" si="9"/>
        <v>132035.2038132564</v>
      </c>
    </row>
    <row r="121" spans="1:7" x14ac:dyDescent="0.25">
      <c r="A121">
        <v>140.82651268500001</v>
      </c>
      <c r="B121">
        <v>3.9325846686862298</v>
      </c>
      <c r="C121" s="73">
        <f t="shared" si="5"/>
        <v>553.81218472957789</v>
      </c>
      <c r="D121" s="73">
        <f t="shared" si="6"/>
        <v>33.201565512608923</v>
      </c>
      <c r="E121" s="73">
        <f t="shared" si="7"/>
        <v>1102.3439524880623</v>
      </c>
      <c r="F121" s="73">
        <f t="shared" si="8"/>
        <v>4335.0609271735357</v>
      </c>
      <c r="G121" s="73">
        <f t="shared" si="9"/>
        <v>143930.80937470333</v>
      </c>
    </row>
    <row r="122" spans="1:7" x14ac:dyDescent="0.25">
      <c r="A122">
        <v>141.9451018</v>
      </c>
      <c r="B122">
        <v>3.8728468512448599</v>
      </c>
      <c r="C122" s="73">
        <f t="shared" si="5"/>
        <v>549.73164055576115</v>
      </c>
      <c r="D122" s="73">
        <f t="shared" si="6"/>
        <v>34.320154627608915</v>
      </c>
      <c r="E122" s="73">
        <f t="shared" si="7"/>
        <v>1177.8730136629856</v>
      </c>
      <c r="F122" s="73">
        <f t="shared" si="8"/>
        <v>4561.7217921309875</v>
      </c>
      <c r="G122" s="73">
        <f t="shared" si="9"/>
        <v>156558.99727406874</v>
      </c>
    </row>
    <row r="123" spans="1:7" x14ac:dyDescent="0.25">
      <c r="A123">
        <v>143.063690915</v>
      </c>
      <c r="B123">
        <v>3.85767955331985</v>
      </c>
      <c r="C123" s="73">
        <f t="shared" si="5"/>
        <v>551.89387526526627</v>
      </c>
      <c r="D123" s="73">
        <f t="shared" si="6"/>
        <v>35.438743742608906</v>
      </c>
      <c r="E123" s="73">
        <f t="shared" si="7"/>
        <v>1255.904558054302</v>
      </c>
      <c r="F123" s="73">
        <f t="shared" si="8"/>
        <v>4844.8773345272839</v>
      </c>
      <c r="G123" s="73">
        <f t="shared" si="9"/>
        <v>171696.36632268649</v>
      </c>
    </row>
    <row r="124" spans="1:7" x14ac:dyDescent="0.25">
      <c r="A124">
        <v>144.18228002999999</v>
      </c>
      <c r="B124">
        <v>3.8044048289779999</v>
      </c>
      <c r="C124" s="73">
        <f t="shared" si="5"/>
        <v>548.52776239919024</v>
      </c>
      <c r="D124" s="73">
        <f t="shared" si="6"/>
        <v>36.557332857608898</v>
      </c>
      <c r="E124" s="73">
        <f t="shared" si="7"/>
        <v>1336.4385856620111</v>
      </c>
      <c r="F124" s="73">
        <f t="shared" si="8"/>
        <v>5084.3534089250834</v>
      </c>
      <c r="G124" s="73">
        <f t="shared" si="9"/>
        <v>185870.39993579275</v>
      </c>
    </row>
    <row r="125" spans="1:7" x14ac:dyDescent="0.25">
      <c r="A125">
        <v>145.30086914500001</v>
      </c>
      <c r="B125">
        <v>3.7504599825567499</v>
      </c>
      <c r="C125" s="73">
        <f t="shared" si="5"/>
        <v>544.94509515903735</v>
      </c>
      <c r="D125" s="73">
        <f t="shared" si="6"/>
        <v>37.675921972608919</v>
      </c>
      <c r="E125" s="73">
        <f t="shared" si="7"/>
        <v>1419.4750964861155</v>
      </c>
      <c r="F125" s="73">
        <f t="shared" si="8"/>
        <v>5323.6845456070578</v>
      </c>
      <c r="G125" s="73">
        <f t="shared" si="9"/>
        <v>200574.72354707547</v>
      </c>
    </row>
    <row r="126" spans="1:7" x14ac:dyDescent="0.25">
      <c r="A126">
        <v>146.41945826</v>
      </c>
      <c r="B126">
        <v>3.6958450140560899</v>
      </c>
      <c r="C126" s="73">
        <f t="shared" si="5"/>
        <v>541.14362477101474</v>
      </c>
      <c r="D126" s="73">
        <f t="shared" si="6"/>
        <v>38.79451108760891</v>
      </c>
      <c r="E126" s="73">
        <f t="shared" si="7"/>
        <v>1505.0140905266107</v>
      </c>
      <c r="F126" s="73">
        <f t="shared" si="8"/>
        <v>5562.2988225569352</v>
      </c>
      <c r="G126" s="73">
        <f t="shared" si="9"/>
        <v>215786.66334427902</v>
      </c>
    </row>
    <row r="127" spans="1:7" x14ac:dyDescent="0.25">
      <c r="A127">
        <v>147.53804737499999</v>
      </c>
      <c r="B127">
        <v>3.64055992347605</v>
      </c>
      <c r="C127" s="73">
        <f t="shared" si="5"/>
        <v>537.12110246133579</v>
      </c>
      <c r="D127" s="73">
        <f t="shared" si="6"/>
        <v>39.913100202608902</v>
      </c>
      <c r="E127" s="73">
        <f t="shared" si="7"/>
        <v>1593.0555677834989</v>
      </c>
      <c r="F127" s="73">
        <f t="shared" si="8"/>
        <v>5799.61425594299</v>
      </c>
      <c r="G127" s="73">
        <f t="shared" si="9"/>
        <v>231480.58493393162</v>
      </c>
    </row>
    <row r="128" spans="1:7" x14ac:dyDescent="0.25">
      <c r="A128">
        <v>148.65663649000001</v>
      </c>
      <c r="B128">
        <v>3.5846047108165902</v>
      </c>
      <c r="C128" s="73">
        <f t="shared" si="5"/>
        <v>532.87527945620343</v>
      </c>
      <c r="D128" s="73">
        <f t="shared" si="6"/>
        <v>41.031689317608922</v>
      </c>
      <c r="E128" s="73">
        <f t="shared" si="7"/>
        <v>1683.5995282567822</v>
      </c>
      <c r="F128" s="73">
        <f t="shared" si="8"/>
        <v>6035.0388001178499</v>
      </c>
      <c r="G128" s="73">
        <f t="shared" si="9"/>
        <v>247627.83706615094</v>
      </c>
    </row>
    <row r="129" spans="1:7" x14ac:dyDescent="0.25">
      <c r="A129">
        <v>149.775225605</v>
      </c>
      <c r="B129">
        <v>3.52797937607775</v>
      </c>
      <c r="C129" s="73">
        <f t="shared" si="5"/>
        <v>528.40390698183217</v>
      </c>
      <c r="D129" s="73">
        <f t="shared" si="6"/>
        <v>42.150278432608914</v>
      </c>
      <c r="E129" s="73">
        <f t="shared" si="7"/>
        <v>1776.6459719464563</v>
      </c>
      <c r="F129" s="73">
        <f t="shared" si="8"/>
        <v>6267.9703476187069</v>
      </c>
      <c r="G129" s="73">
        <f t="shared" si="9"/>
        <v>264196.69535946497</v>
      </c>
    </row>
    <row r="130" spans="1:7" x14ac:dyDescent="0.25">
      <c r="A130">
        <v>150.89381471999999</v>
      </c>
      <c r="B130">
        <v>3.4665872117697001</v>
      </c>
      <c r="C130" s="73">
        <f t="shared" si="5"/>
        <v>523.08656844349855</v>
      </c>
      <c r="D130" s="73">
        <f t="shared" si="6"/>
        <v>43.268867547608906</v>
      </c>
      <c r="E130" s="73">
        <f t="shared" si="7"/>
        <v>1872.1948988525232</v>
      </c>
      <c r="F130" s="73">
        <f t="shared" si="8"/>
        <v>6490.1268943026244</v>
      </c>
      <c r="G130" s="73">
        <f t="shared" si="9"/>
        <v>280820.44095675461</v>
      </c>
    </row>
    <row r="131" spans="1:7" x14ac:dyDescent="0.25">
      <c r="A131">
        <v>152.01240383499999</v>
      </c>
      <c r="B131">
        <v>3.4092604965240798</v>
      </c>
      <c r="C131" s="73">
        <f t="shared" ref="C131:C194" si="10">B131*A131</f>
        <v>518.24988337633101</v>
      </c>
      <c r="D131" s="73">
        <f t="shared" ref="D131:D194" si="11">A131-C$206</f>
        <v>44.387456662608898</v>
      </c>
      <c r="E131" s="73">
        <f t="shared" ref="E131:E194" si="12">D131^2</f>
        <v>1970.2463089749831</v>
      </c>
      <c r="F131" s="73">
        <f t="shared" ref="F131:F194" si="13">B131*E131</f>
        <v>6717.0829096107864</v>
      </c>
      <c r="G131" s="73">
        <f t="shared" ref="G131:G194" si="14">F131*D131</f>
        <v>298154.22654949967</v>
      </c>
    </row>
    <row r="132" spans="1:7" x14ac:dyDescent="0.25">
      <c r="A132">
        <v>153.13099295000001</v>
      </c>
      <c r="B132">
        <v>3.35196279292775</v>
      </c>
      <c r="C132" s="73">
        <f t="shared" si="10"/>
        <v>513.28939081248166</v>
      </c>
      <c r="D132" s="73">
        <f t="shared" si="11"/>
        <v>45.506045777608918</v>
      </c>
      <c r="E132" s="73">
        <f t="shared" si="12"/>
        <v>2070.8002023138383</v>
      </c>
      <c r="F132" s="73">
        <f t="shared" si="13"/>
        <v>6941.2452297432437</v>
      </c>
      <c r="G132" s="73">
        <f t="shared" si="14"/>
        <v>315868.62317830557</v>
      </c>
    </row>
    <row r="133" spans="1:7" x14ac:dyDescent="0.25">
      <c r="A133">
        <v>154.249582065</v>
      </c>
      <c r="B133">
        <v>3.2946941009807502</v>
      </c>
      <c r="C133" s="73">
        <f t="shared" si="10"/>
        <v>508.20518810830163</v>
      </c>
      <c r="D133" s="73">
        <f t="shared" si="11"/>
        <v>46.62463489260891</v>
      </c>
      <c r="E133" s="73">
        <f t="shared" si="12"/>
        <v>2173.8565788690844</v>
      </c>
      <c r="F133" s="73">
        <f t="shared" si="13"/>
        <v>7162.1924467781673</v>
      </c>
      <c r="G133" s="73">
        <f t="shared" si="14"/>
        <v>333934.6078616333</v>
      </c>
    </row>
    <row r="134" spans="1:7" x14ac:dyDescent="0.25">
      <c r="A134">
        <v>155.36817117999999</v>
      </c>
      <c r="B134">
        <v>3.2374544206830702</v>
      </c>
      <c r="C134" s="73">
        <f t="shared" si="10"/>
        <v>502.99737262013497</v>
      </c>
      <c r="D134" s="73">
        <f t="shared" si="11"/>
        <v>47.743224007608902</v>
      </c>
      <c r="E134" s="73">
        <f t="shared" si="12"/>
        <v>2279.4154386407231</v>
      </c>
      <c r="F134" s="73">
        <f t="shared" si="13"/>
        <v>7379.5035884006484</v>
      </c>
      <c r="G134" s="73">
        <f t="shared" si="14"/>
        <v>352321.2928859659</v>
      </c>
    </row>
    <row r="135" spans="1:7" x14ac:dyDescent="0.25">
      <c r="A135">
        <v>156.48676029500001</v>
      </c>
      <c r="B135">
        <v>3.18024375203465</v>
      </c>
      <c r="C135" s="73">
        <f t="shared" si="10"/>
        <v>497.66604170431771</v>
      </c>
      <c r="D135" s="73">
        <f t="shared" si="11"/>
        <v>48.861813122608922</v>
      </c>
      <c r="E135" s="73">
        <f t="shared" si="12"/>
        <v>2387.4767816287576</v>
      </c>
      <c r="F135" s="73">
        <f t="shared" si="13"/>
        <v>7592.7581179026511</v>
      </c>
      <c r="G135" s="73">
        <f t="shared" si="14"/>
        <v>370995.92824213119</v>
      </c>
    </row>
    <row r="136" spans="1:7" x14ac:dyDescent="0.25">
      <c r="A136">
        <v>157.60534941</v>
      </c>
      <c r="B136">
        <v>3.1230620950355901</v>
      </c>
      <c r="C136" s="73">
        <f t="shared" si="10"/>
        <v>492.21129271721082</v>
      </c>
      <c r="D136" s="73">
        <f t="shared" si="11"/>
        <v>49.980402237608914</v>
      </c>
      <c r="E136" s="73">
        <f t="shared" si="12"/>
        <v>2498.0406078331821</v>
      </c>
      <c r="F136" s="73">
        <f t="shared" si="13"/>
        <v>7801.5359341834765</v>
      </c>
      <c r="G136" s="73">
        <f t="shared" si="14"/>
        <v>389923.90406165016</v>
      </c>
    </row>
    <row r="137" spans="1:7" x14ac:dyDescent="0.25">
      <c r="A137">
        <v>158.72393852499999</v>
      </c>
      <c r="B137">
        <v>3.0649239062904399</v>
      </c>
      <c r="C137" s="73">
        <f t="shared" si="10"/>
        <v>486.47679368584664</v>
      </c>
      <c r="D137" s="73">
        <f t="shared" si="11"/>
        <v>51.098991352608905</v>
      </c>
      <c r="E137" s="73">
        <f t="shared" si="12"/>
        <v>2611.1069172539997</v>
      </c>
      <c r="F137" s="73">
        <f t="shared" si="13"/>
        <v>8002.8440125721172</v>
      </c>
      <c r="G137" s="73">
        <f t="shared" si="14"/>
        <v>408937.25699470058</v>
      </c>
    </row>
    <row r="138" spans="1:7" x14ac:dyDescent="0.25">
      <c r="A138">
        <v>159.84252763999999</v>
      </c>
      <c r="B138">
        <v>3.0079727805097201</v>
      </c>
      <c r="C138" s="73">
        <f t="shared" si="10"/>
        <v>480.80197230899256</v>
      </c>
      <c r="D138" s="73">
        <f t="shared" si="11"/>
        <v>52.217580467608897</v>
      </c>
      <c r="E138" s="73">
        <f t="shared" si="12"/>
        <v>2726.6757098912103</v>
      </c>
      <c r="F138" s="73">
        <f t="shared" si="13"/>
        <v>8201.7663166297789</v>
      </c>
      <c r="G138" s="73">
        <f t="shared" si="14"/>
        <v>428276.39261513972</v>
      </c>
    </row>
    <row r="139" spans="1:7" x14ac:dyDescent="0.25">
      <c r="A139">
        <v>160.96111675500001</v>
      </c>
      <c r="B139">
        <v>2.9512202504193001</v>
      </c>
      <c r="C139" s="73">
        <f t="shared" si="10"/>
        <v>475.03170729746131</v>
      </c>
      <c r="D139" s="73">
        <f t="shared" si="11"/>
        <v>53.336169582608917</v>
      </c>
      <c r="E139" s="73">
        <f t="shared" si="12"/>
        <v>2844.7469857448168</v>
      </c>
      <c r="F139" s="73">
        <f t="shared" si="13"/>
        <v>8395.4749116493676</v>
      </c>
      <c r="G139" s="73">
        <f t="shared" si="14"/>
        <v>447782.47361426929</v>
      </c>
    </row>
    <row r="140" spans="1:7" x14ac:dyDescent="0.25">
      <c r="A140">
        <v>162.07970587</v>
      </c>
      <c r="B140">
        <v>2.8946663160191202</v>
      </c>
      <c r="C140" s="73">
        <f t="shared" si="10"/>
        <v>469.16666509217544</v>
      </c>
      <c r="D140" s="73">
        <f t="shared" si="11"/>
        <v>54.454758697608909</v>
      </c>
      <c r="E140" s="73">
        <f t="shared" si="12"/>
        <v>2965.3207448148132</v>
      </c>
      <c r="F140" s="73">
        <f t="shared" si="13"/>
        <v>8583.6140762081686</v>
      </c>
      <c r="G140" s="73">
        <f t="shared" si="14"/>
        <v>467418.63327331503</v>
      </c>
    </row>
    <row r="141" spans="1:7" x14ac:dyDescent="0.25">
      <c r="A141">
        <v>163.19829498499999</v>
      </c>
      <c r="B141">
        <v>2.8383109773092499</v>
      </c>
      <c r="C141" s="73">
        <f t="shared" si="10"/>
        <v>463.20751213407857</v>
      </c>
      <c r="D141" s="73">
        <f t="shared" si="11"/>
        <v>55.573347812608901</v>
      </c>
      <c r="E141" s="73">
        <f t="shared" si="12"/>
        <v>3088.3969871012027</v>
      </c>
      <c r="F141" s="73">
        <f t="shared" si="13"/>
        <v>8765.8310707781584</v>
      </c>
      <c r="G141" s="73">
        <f t="shared" si="14"/>
        <v>487146.5789629285</v>
      </c>
    </row>
    <row r="142" spans="1:7" x14ac:dyDescent="0.25">
      <c r="A142">
        <v>164.31688410000001</v>
      </c>
      <c r="B142">
        <v>2.7821542342895902</v>
      </c>
      <c r="C142" s="73">
        <f t="shared" si="10"/>
        <v>457.15491486408689</v>
      </c>
      <c r="D142" s="73">
        <f t="shared" si="11"/>
        <v>56.691936927608921</v>
      </c>
      <c r="E142" s="73">
        <f t="shared" si="12"/>
        <v>3213.9757126039881</v>
      </c>
      <c r="F142" s="73">
        <f t="shared" si="13"/>
        <v>8941.7761377250881</v>
      </c>
      <c r="G142" s="73">
        <f t="shared" si="14"/>
        <v>506926.60882070923</v>
      </c>
    </row>
    <row r="143" spans="1:7" x14ac:dyDescent="0.25">
      <c r="A143">
        <v>165.435473215</v>
      </c>
      <c r="B143">
        <v>2.7261960869603201</v>
      </c>
      <c r="C143" s="73">
        <f t="shared" si="10"/>
        <v>451.00953972316188</v>
      </c>
      <c r="D143" s="73">
        <f t="shared" si="11"/>
        <v>57.810526042608913</v>
      </c>
      <c r="E143" s="73">
        <f t="shared" si="12"/>
        <v>3342.0569213231634</v>
      </c>
      <c r="F143" s="73">
        <f t="shared" si="13"/>
        <v>9111.1025013098624</v>
      </c>
      <c r="G143" s="73">
        <f t="shared" si="14"/>
        <v>526717.628428853</v>
      </c>
    </row>
    <row r="144" spans="1:7" x14ac:dyDescent="0.25">
      <c r="A144">
        <v>166.55406232999999</v>
      </c>
      <c r="B144">
        <v>2.6584293687924601</v>
      </c>
      <c r="C144" s="73">
        <f t="shared" si="10"/>
        <v>442.77221078976191</v>
      </c>
      <c r="D144" s="73">
        <f t="shared" si="11"/>
        <v>58.929115157608905</v>
      </c>
      <c r="E144" s="73">
        <f t="shared" si="12"/>
        <v>3472.6406132587317</v>
      </c>
      <c r="F144" s="73">
        <f t="shared" si="13"/>
        <v>9231.7697935484721</v>
      </c>
      <c r="G144" s="73">
        <f t="shared" si="14"/>
        <v>544020.02527255332</v>
      </c>
    </row>
    <row r="145" spans="1:7" x14ac:dyDescent="0.25">
      <c r="A145">
        <v>167.67265144500001</v>
      </c>
      <c r="B145">
        <v>2.6052075520322102</v>
      </c>
      <c r="C145" s="73">
        <f t="shared" si="10"/>
        <v>436.82205781377854</v>
      </c>
      <c r="D145" s="73">
        <f t="shared" si="11"/>
        <v>60.047704272608925</v>
      </c>
      <c r="E145" s="73">
        <f t="shared" si="12"/>
        <v>3605.7267884106964</v>
      </c>
      <c r="F145" s="73">
        <f t="shared" si="13"/>
        <v>9393.6666597323929</v>
      </c>
      <c r="G145" s="73">
        <f t="shared" si="14"/>
        <v>564068.11761907686</v>
      </c>
    </row>
    <row r="146" spans="1:7" x14ac:dyDescent="0.25">
      <c r="A146">
        <v>168.79124056000001</v>
      </c>
      <c r="B146">
        <v>2.5542715626931298</v>
      </c>
      <c r="C146" s="73">
        <f t="shared" si="10"/>
        <v>431.13866579410319</v>
      </c>
      <c r="D146" s="73">
        <f t="shared" si="11"/>
        <v>61.166293387608917</v>
      </c>
      <c r="E146" s="73">
        <f t="shared" si="12"/>
        <v>3741.3154467790505</v>
      </c>
      <c r="F146" s="73">
        <f t="shared" si="13"/>
        <v>9556.3356527722699</v>
      </c>
      <c r="G146" s="73">
        <f t="shared" si="14"/>
        <v>584525.63024793589</v>
      </c>
    </row>
    <row r="147" spans="1:7" x14ac:dyDescent="0.25">
      <c r="A147">
        <v>169.909829675</v>
      </c>
      <c r="B147">
        <v>2.5056214007767101</v>
      </c>
      <c r="C147" s="73">
        <f t="shared" si="10"/>
        <v>425.7297054360057</v>
      </c>
      <c r="D147" s="73">
        <f t="shared" si="11"/>
        <v>62.284882502608909</v>
      </c>
      <c r="E147" s="73">
        <f t="shared" si="12"/>
        <v>3879.4065883637973</v>
      </c>
      <c r="F147" s="73">
        <f t="shared" si="13"/>
        <v>9720.3241701184961</v>
      </c>
      <c r="G147" s="73">
        <f t="shared" si="14"/>
        <v>605429.2488231</v>
      </c>
    </row>
    <row r="148" spans="1:7" x14ac:dyDescent="0.25">
      <c r="A148">
        <v>171.02841878999999</v>
      </c>
      <c r="B148">
        <v>2.4592570662813098</v>
      </c>
      <c r="C148" s="73">
        <f t="shared" si="10"/>
        <v>420.6028474442266</v>
      </c>
      <c r="D148" s="73">
        <f t="shared" si="11"/>
        <v>63.403471617608901</v>
      </c>
      <c r="E148" s="73">
        <f t="shared" si="12"/>
        <v>4020.0002131649376</v>
      </c>
      <c r="F148" s="73">
        <f t="shared" si="13"/>
        <v>9886.2139306782447</v>
      </c>
      <c r="G148" s="73">
        <f t="shared" si="14"/>
        <v>626820.2843593678</v>
      </c>
    </row>
    <row r="149" spans="1:7" x14ac:dyDescent="0.25">
      <c r="A149">
        <v>172.14700790500001</v>
      </c>
      <c r="B149">
        <v>2.41517855920769</v>
      </c>
      <c r="C149" s="73">
        <f t="shared" si="10"/>
        <v>415.76576252391271</v>
      </c>
      <c r="D149" s="73">
        <f t="shared" si="11"/>
        <v>64.522060732608921</v>
      </c>
      <c r="E149" s="73">
        <f t="shared" si="12"/>
        <v>4163.0963211824737</v>
      </c>
      <c r="F149" s="73">
        <f t="shared" si="13"/>
        <v>10054.620974836322</v>
      </c>
      <c r="G149" s="73">
        <f t="shared" si="14"/>
        <v>648744.86518175271</v>
      </c>
    </row>
    <row r="150" spans="1:7" x14ac:dyDescent="0.25">
      <c r="A150">
        <v>173.26559702</v>
      </c>
      <c r="B150">
        <v>2.37338587955609</v>
      </c>
      <c r="C150" s="73">
        <f t="shared" si="10"/>
        <v>411.22612138012374</v>
      </c>
      <c r="D150" s="73">
        <f t="shared" si="11"/>
        <v>65.640649847608913</v>
      </c>
      <c r="E150" s="73">
        <f t="shared" si="12"/>
        <v>4308.6949124164003</v>
      </c>
      <c r="F150" s="73">
        <f t="shared" si="13"/>
        <v>10226.195664444249</v>
      </c>
      <c r="G150" s="73">
        <f t="shared" si="14"/>
        <v>671254.1288829213</v>
      </c>
    </row>
    <row r="151" spans="1:7" x14ac:dyDescent="0.25">
      <c r="A151">
        <v>174.38418613499999</v>
      </c>
      <c r="B151">
        <v>2.3537762107074598</v>
      </c>
      <c r="C151" s="73">
        <f t="shared" si="10"/>
        <v>410.46134884814461</v>
      </c>
      <c r="D151" s="73">
        <f t="shared" si="11"/>
        <v>66.759238962608904</v>
      </c>
      <c r="E151" s="73">
        <f t="shared" si="12"/>
        <v>4456.7959868667185</v>
      </c>
      <c r="F151" s="73">
        <f t="shared" si="13"/>
        <v>10490.300369863358</v>
      </c>
      <c r="G151" s="73">
        <f t="shared" si="14"/>
        <v>700324.46918125253</v>
      </c>
    </row>
    <row r="152" spans="1:7" x14ac:dyDescent="0.25">
      <c r="A152">
        <v>175.50277525000001</v>
      </c>
      <c r="B152">
        <v>2.3122693502012699</v>
      </c>
      <c r="C152" s="73">
        <f t="shared" si="10"/>
        <v>405.80968808583702</v>
      </c>
      <c r="D152" s="73">
        <f t="shared" si="11"/>
        <v>67.877828077608925</v>
      </c>
      <c r="E152" s="73">
        <f t="shared" si="12"/>
        <v>4607.3995445334349</v>
      </c>
      <c r="F152" s="73">
        <f t="shared" si="13"/>
        <v>10653.548750955952</v>
      </c>
      <c r="G152" s="73">
        <f t="shared" si="14"/>
        <v>723139.75053381338</v>
      </c>
    </row>
    <row r="153" spans="1:7" x14ac:dyDescent="0.25">
      <c r="A153">
        <v>176.62136436499901</v>
      </c>
      <c r="B153">
        <v>2.2695472121178302</v>
      </c>
      <c r="C153" s="73">
        <f t="shared" si="10"/>
        <v>400.850525095031</v>
      </c>
      <c r="D153" s="73">
        <f t="shared" si="11"/>
        <v>68.996417192607922</v>
      </c>
      <c r="E153" s="73">
        <f t="shared" si="12"/>
        <v>4760.505585416402</v>
      </c>
      <c r="F153" s="73">
        <f t="shared" si="13"/>
        <v>10804.192179653155</v>
      </c>
      <c r="G153" s="73">
        <f t="shared" si="14"/>
        <v>745450.55105646106</v>
      </c>
    </row>
    <row r="154" spans="1:7" x14ac:dyDescent="0.25">
      <c r="A154">
        <v>177.739953479999</v>
      </c>
      <c r="B154">
        <v>2.2256097964574502</v>
      </c>
      <c r="C154" s="73">
        <f t="shared" si="10"/>
        <v>395.57978168697724</v>
      </c>
      <c r="D154" s="73">
        <f t="shared" si="11"/>
        <v>70.115006307607914</v>
      </c>
      <c r="E154" s="73">
        <f t="shared" si="12"/>
        <v>4916.1141095158973</v>
      </c>
      <c r="F154" s="73">
        <f t="shared" si="13"/>
        <v>10941.351722641275</v>
      </c>
      <c r="G154" s="73">
        <f t="shared" si="14"/>
        <v>767152.94504674966</v>
      </c>
    </row>
    <row r="155" spans="1:7" x14ac:dyDescent="0.25">
      <c r="A155">
        <v>178.85854259499899</v>
      </c>
      <c r="B155">
        <v>2.1804571032201401</v>
      </c>
      <c r="C155" s="73">
        <f t="shared" si="10"/>
        <v>389.99337967286755</v>
      </c>
      <c r="D155" s="73">
        <f t="shared" si="11"/>
        <v>71.233595422607905</v>
      </c>
      <c r="E155" s="73">
        <f t="shared" si="12"/>
        <v>5074.2251168317862</v>
      </c>
      <c r="F155" s="73">
        <f t="shared" si="13"/>
        <v>11064.130199333913</v>
      </c>
      <c r="G155" s="73">
        <f t="shared" si="14"/>
        <v>788137.77432241011</v>
      </c>
    </row>
    <row r="156" spans="1:7" x14ac:dyDescent="0.25">
      <c r="A156">
        <v>179.97713170999899</v>
      </c>
      <c r="B156">
        <v>2.1340891324056899</v>
      </c>
      <c r="C156" s="73">
        <f t="shared" si="10"/>
        <v>384.08724086385632</v>
      </c>
      <c r="D156" s="73">
        <f t="shared" si="11"/>
        <v>72.352184537607897</v>
      </c>
      <c r="E156" s="73">
        <f t="shared" si="12"/>
        <v>5234.8386073640677</v>
      </c>
      <c r="F156" s="73">
        <f t="shared" si="13"/>
        <v>11171.612181873394</v>
      </c>
      <c r="G156" s="73">
        <f t="shared" si="14"/>
        <v>808290.54616549215</v>
      </c>
    </row>
    <row r="157" spans="1:7" x14ac:dyDescent="0.25">
      <c r="A157">
        <v>181.09572082499901</v>
      </c>
      <c r="B157">
        <v>2.0865058840142101</v>
      </c>
      <c r="C157" s="73">
        <f t="shared" si="10"/>
        <v>377.85728707115516</v>
      </c>
      <c r="D157" s="73">
        <f t="shared" si="11"/>
        <v>73.470773652607917</v>
      </c>
      <c r="E157" s="73">
        <f t="shared" si="12"/>
        <v>5397.9545811127455</v>
      </c>
      <c r="F157" s="73">
        <f t="shared" si="13"/>
        <v>11262.863995133204</v>
      </c>
      <c r="G157" s="73">
        <f t="shared" si="14"/>
        <v>827491.33126653894</v>
      </c>
    </row>
    <row r="158" spans="1:7" x14ac:dyDescent="0.25">
      <c r="A158">
        <v>182.214309939999</v>
      </c>
      <c r="B158">
        <v>2.0199598403254</v>
      </c>
      <c r="C158" s="73">
        <f t="shared" si="10"/>
        <v>368.06558841140333</v>
      </c>
      <c r="D158" s="73">
        <f t="shared" si="11"/>
        <v>74.589362767607909</v>
      </c>
      <c r="E158" s="73">
        <f t="shared" si="12"/>
        <v>5563.5730380778132</v>
      </c>
      <c r="F158" s="73">
        <f t="shared" si="13"/>
        <v>11238.19410563436</v>
      </c>
      <c r="G158" s="73">
        <f t="shared" si="14"/>
        <v>838249.7369979542</v>
      </c>
    </row>
    <row r="159" spans="1:7" x14ac:dyDescent="0.25">
      <c r="A159">
        <v>183.33289905499899</v>
      </c>
      <c r="B159">
        <v>1.9741512797112699</v>
      </c>
      <c r="C159" s="73">
        <f t="shared" si="10"/>
        <v>361.9268772826033</v>
      </c>
      <c r="D159" s="73">
        <f t="shared" si="11"/>
        <v>75.707951882607901</v>
      </c>
      <c r="E159" s="73">
        <f t="shared" si="12"/>
        <v>5731.6939782592735</v>
      </c>
      <c r="F159" s="73">
        <f t="shared" si="13"/>
        <v>11315.231002093924</v>
      </c>
      <c r="G159" s="73">
        <f t="shared" si="14"/>
        <v>856652.96424711996</v>
      </c>
    </row>
    <row r="160" spans="1:7" x14ac:dyDescent="0.25">
      <c r="A160">
        <v>184.45148816999901</v>
      </c>
      <c r="B160">
        <v>1.93029502694176</v>
      </c>
      <c r="C160" s="73">
        <f t="shared" si="10"/>
        <v>356.04579032655596</v>
      </c>
      <c r="D160" s="73">
        <f t="shared" si="11"/>
        <v>76.826540997607921</v>
      </c>
      <c r="E160" s="73">
        <f t="shared" si="12"/>
        <v>5902.3174016571311</v>
      </c>
      <c r="F160" s="73">
        <f t="shared" si="13"/>
        <v>11393.213927850571</v>
      </c>
      <c r="G160" s="73">
        <f t="shared" si="14"/>
        <v>875301.21692252951</v>
      </c>
    </row>
    <row r="161" spans="1:7" x14ac:dyDescent="0.25">
      <c r="A161">
        <v>185.570077284999</v>
      </c>
      <c r="B161">
        <v>1.88839108201978</v>
      </c>
      <c r="C161" s="73">
        <f t="shared" si="10"/>
        <v>350.42887903471347</v>
      </c>
      <c r="D161" s="73">
        <f t="shared" si="11"/>
        <v>77.945130112607913</v>
      </c>
      <c r="E161" s="73">
        <f t="shared" si="12"/>
        <v>6075.4433082713767</v>
      </c>
      <c r="F161" s="73">
        <f t="shared" si="13"/>
        <v>11472.812962656417</v>
      </c>
      <c r="G161" s="73">
        <f t="shared" si="14"/>
        <v>894249.89913186908</v>
      </c>
    </row>
    <row r="162" spans="1:7" x14ac:dyDescent="0.25">
      <c r="A162">
        <v>186.68866639999899</v>
      </c>
      <c r="B162">
        <v>1.8484394449403301</v>
      </c>
      <c r="C162" s="73">
        <f t="shared" si="10"/>
        <v>345.08269489706458</v>
      </c>
      <c r="D162" s="73">
        <f t="shared" si="11"/>
        <v>79.063719227607905</v>
      </c>
      <c r="E162" s="73">
        <f t="shared" si="12"/>
        <v>6251.0716981020159</v>
      </c>
      <c r="F162" s="73">
        <f t="shared" si="13"/>
        <v>11554.727499921897</v>
      </c>
      <c r="G162" s="73">
        <f t="shared" si="14"/>
        <v>913559.73080534476</v>
      </c>
    </row>
    <row r="163" spans="1:7" x14ac:dyDescent="0.25">
      <c r="A163">
        <v>187.80725551499901</v>
      </c>
      <c r="B163">
        <v>1.81044011570949</v>
      </c>
      <c r="C163" s="73">
        <f t="shared" si="10"/>
        <v>340.01378940565655</v>
      </c>
      <c r="D163" s="73">
        <f t="shared" si="11"/>
        <v>80.182308342607925</v>
      </c>
      <c r="E163" s="73">
        <f t="shared" si="12"/>
        <v>6429.2025711490523</v>
      </c>
      <c r="F163" s="73">
        <f t="shared" si="13"/>
        <v>11639.686246830841</v>
      </c>
      <c r="G163" s="73">
        <f t="shared" si="14"/>
        <v>933296.91165460332</v>
      </c>
    </row>
    <row r="164" spans="1:7" x14ac:dyDescent="0.25">
      <c r="A164">
        <v>188.92584462999901</v>
      </c>
      <c r="B164">
        <v>1.77439309432267</v>
      </c>
      <c r="C164" s="73">
        <f t="shared" si="10"/>
        <v>335.22871405054792</v>
      </c>
      <c r="D164" s="73">
        <f t="shared" si="11"/>
        <v>81.300897457607917</v>
      </c>
      <c r="E164" s="73">
        <f t="shared" si="12"/>
        <v>6609.8359274124778</v>
      </c>
      <c r="F164" s="73">
        <f t="shared" si="13"/>
        <v>11728.447224206582</v>
      </c>
      <c r="G164" s="73">
        <f t="shared" si="14"/>
        <v>953533.28511218552</v>
      </c>
    </row>
    <row r="165" spans="1:7" x14ac:dyDescent="0.25">
      <c r="A165">
        <v>190.044433744999</v>
      </c>
      <c r="B165">
        <v>1.7517330316923201</v>
      </c>
      <c r="C165" s="73">
        <f t="shared" si="10"/>
        <v>332.90711208037737</v>
      </c>
      <c r="D165" s="73">
        <f t="shared" si="11"/>
        <v>82.419486572607909</v>
      </c>
      <c r="E165" s="73">
        <f t="shared" si="12"/>
        <v>6792.9717668922949</v>
      </c>
      <c r="F165" s="73">
        <f t="shared" si="13"/>
        <v>11899.473027418577</v>
      </c>
      <c r="G165" s="73">
        <f t="shared" si="14"/>
        <v>980748.45740443538</v>
      </c>
    </row>
    <row r="166" spans="1:7" x14ac:dyDescent="0.25">
      <c r="A166">
        <v>191.16302285999899</v>
      </c>
      <c r="B166">
        <v>1.71662188410584</v>
      </c>
      <c r="C166" s="73">
        <f t="shared" si="10"/>
        <v>328.15462847329923</v>
      </c>
      <c r="D166" s="73">
        <f t="shared" si="11"/>
        <v>83.5380756876079</v>
      </c>
      <c r="E166" s="73">
        <f t="shared" si="12"/>
        <v>6978.6100895885065</v>
      </c>
      <c r="F166" s="73">
        <f t="shared" si="13"/>
        <v>11979.634800429447</v>
      </c>
      <c r="G166" s="73">
        <f t="shared" si="14"/>
        <v>1000755.6386681767</v>
      </c>
    </row>
    <row r="167" spans="1:7" x14ac:dyDescent="0.25">
      <c r="A167">
        <v>192.28161197499901</v>
      </c>
      <c r="B167">
        <v>1.6813885019241199</v>
      </c>
      <c r="C167" s="73">
        <f t="shared" si="10"/>
        <v>323.3000915061985</v>
      </c>
      <c r="D167" s="73">
        <f t="shared" si="11"/>
        <v>84.656664802607921</v>
      </c>
      <c r="E167" s="73">
        <f t="shared" si="12"/>
        <v>7166.7508955011144</v>
      </c>
      <c r="F167" s="73">
        <f t="shared" si="13"/>
        <v>12050.092551849964</v>
      </c>
      <c r="G167" s="73">
        <f t="shared" si="14"/>
        <v>1020120.6460023647</v>
      </c>
    </row>
    <row r="168" spans="1:7" x14ac:dyDescent="0.25">
      <c r="A168">
        <v>193.400201089999</v>
      </c>
      <c r="B168">
        <v>1.64603288514704</v>
      </c>
      <c r="C168" s="73">
        <f t="shared" si="10"/>
        <v>318.34309098818875</v>
      </c>
      <c r="D168" s="73">
        <f t="shared" si="11"/>
        <v>85.775253917607913</v>
      </c>
      <c r="E168" s="73">
        <f t="shared" si="12"/>
        <v>7357.3941846301113</v>
      </c>
      <c r="F168" s="73">
        <f t="shared" si="13"/>
        <v>12110.512776890757</v>
      </c>
      <c r="G168" s="73">
        <f t="shared" si="14"/>
        <v>1038782.3085102396</v>
      </c>
    </row>
    <row r="169" spans="1:7" x14ac:dyDescent="0.25">
      <c r="A169">
        <v>194.51879020499899</v>
      </c>
      <c r="B169">
        <v>1.61055503377459</v>
      </c>
      <c r="C169" s="73">
        <f t="shared" si="10"/>
        <v>313.28321672840451</v>
      </c>
      <c r="D169" s="73">
        <f t="shared" si="11"/>
        <v>86.893843032607904</v>
      </c>
      <c r="E169" s="73">
        <f t="shared" si="12"/>
        <v>7550.5399569755009</v>
      </c>
      <c r="F169" s="73">
        <f t="shared" si="13"/>
        <v>12160.560135423069</v>
      </c>
      <c r="G169" s="73">
        <f t="shared" si="14"/>
        <v>1056677.8035960414</v>
      </c>
    </row>
    <row r="170" spans="1:7" x14ac:dyDescent="0.25">
      <c r="A170">
        <v>195.63737931999901</v>
      </c>
      <c r="B170">
        <v>1.5749549478069</v>
      </c>
      <c r="C170" s="73">
        <f t="shared" si="10"/>
        <v>308.12005853600778</v>
      </c>
      <c r="D170" s="73">
        <f t="shared" si="11"/>
        <v>88.012432147607925</v>
      </c>
      <c r="E170" s="73">
        <f t="shared" si="12"/>
        <v>7746.1882125372886</v>
      </c>
      <c r="F170" s="73">
        <f t="shared" si="13"/>
        <v>12199.89745197909</v>
      </c>
      <c r="G170" s="73">
        <f t="shared" si="14"/>
        <v>1073742.6467000844</v>
      </c>
    </row>
    <row r="171" spans="1:7" x14ac:dyDescent="0.25">
      <c r="A171">
        <v>196.75596843499901</v>
      </c>
      <c r="B171">
        <v>1.5250005291401101</v>
      </c>
      <c r="C171" s="73">
        <f t="shared" si="10"/>
        <v>300.05295597484826</v>
      </c>
      <c r="D171" s="73">
        <f t="shared" si="11"/>
        <v>89.131021262607916</v>
      </c>
      <c r="E171" s="73">
        <f t="shared" si="12"/>
        <v>7944.3389513154643</v>
      </c>
      <c r="F171" s="73">
        <f t="shared" si="13"/>
        <v>12115.12110442447</v>
      </c>
      <c r="G171" s="73">
        <f t="shared" si="14"/>
        <v>1079833.1167575275</v>
      </c>
    </row>
    <row r="172" spans="1:7" x14ac:dyDescent="0.25">
      <c r="A172">
        <v>197.874557549999</v>
      </c>
      <c r="B172">
        <v>1.49043556767727</v>
      </c>
      <c r="C172" s="73">
        <f t="shared" si="10"/>
        <v>294.9192785109214</v>
      </c>
      <c r="D172" s="73">
        <f t="shared" si="11"/>
        <v>90.249610377607908</v>
      </c>
      <c r="E172" s="73">
        <f t="shared" si="12"/>
        <v>8144.9921733100327</v>
      </c>
      <c r="F172" s="73">
        <f t="shared" si="13"/>
        <v>12139.58603355426</v>
      </c>
      <c r="G172" s="73">
        <f t="shared" si="14"/>
        <v>1095592.9096737227</v>
      </c>
    </row>
    <row r="173" spans="1:7" x14ac:dyDescent="0.25">
      <c r="A173">
        <v>198.99314666499899</v>
      </c>
      <c r="B173">
        <v>1.45814244992248</v>
      </c>
      <c r="C173" s="73">
        <f t="shared" si="10"/>
        <v>290.16035439588501</v>
      </c>
      <c r="D173" s="73">
        <f t="shared" si="11"/>
        <v>91.3681994926079</v>
      </c>
      <c r="E173" s="73">
        <f t="shared" si="12"/>
        <v>8348.1478785209947</v>
      </c>
      <c r="F173" s="73">
        <f t="shared" si="13"/>
        <v>12172.788799901757</v>
      </c>
      <c r="G173" s="73">
        <f t="shared" si="14"/>
        <v>1112205.7954508069</v>
      </c>
    </row>
    <row r="174" spans="1:7" x14ac:dyDescent="0.25">
      <c r="A174">
        <v>200.11173577999901</v>
      </c>
      <c r="B174">
        <v>1.4281211758761601</v>
      </c>
      <c r="C174" s="73">
        <f t="shared" si="10"/>
        <v>285.78380740875161</v>
      </c>
      <c r="D174" s="73">
        <f t="shared" si="11"/>
        <v>92.48678860760792</v>
      </c>
      <c r="E174" s="73">
        <f t="shared" si="12"/>
        <v>8553.8060669483548</v>
      </c>
      <c r="F174" s="73">
        <f t="shared" si="13"/>
        <v>12215.871578546916</v>
      </c>
      <c r="G174" s="73">
        <f t="shared" si="14"/>
        <v>1129806.7323427543</v>
      </c>
    </row>
    <row r="175" spans="1:7" x14ac:dyDescent="0.25">
      <c r="A175">
        <v>201.230324894999</v>
      </c>
      <c r="B175">
        <v>1.40037174553886</v>
      </c>
      <c r="C175" s="73">
        <f t="shared" si="10"/>
        <v>281.79726132856166</v>
      </c>
      <c r="D175" s="73">
        <f t="shared" si="11"/>
        <v>93.605377722607912</v>
      </c>
      <c r="E175" s="73">
        <f t="shared" si="12"/>
        <v>8761.966738592102</v>
      </c>
      <c r="F175" s="73">
        <f t="shared" si="13"/>
        <v>12270.010656075654</v>
      </c>
      <c r="G175" s="73">
        <f t="shared" si="14"/>
        <v>1148538.9821223856</v>
      </c>
    </row>
    <row r="176" spans="1:7" x14ac:dyDescent="0.25">
      <c r="A176">
        <v>202.34891400999899</v>
      </c>
      <c r="B176">
        <v>1.3748941589086401</v>
      </c>
      <c r="C176" s="73">
        <f t="shared" si="10"/>
        <v>278.20833993385429</v>
      </c>
      <c r="D176" s="73">
        <f t="shared" si="11"/>
        <v>94.723966837607904</v>
      </c>
      <c r="E176" s="73">
        <f t="shared" si="12"/>
        <v>8972.629893452242</v>
      </c>
      <c r="F176" s="73">
        <f t="shared" si="13"/>
        <v>12336.416430556541</v>
      </c>
      <c r="G176" s="73">
        <f t="shared" si="14"/>
        <v>1168554.3008629591</v>
      </c>
    </row>
    <row r="177" spans="1:7" x14ac:dyDescent="0.25">
      <c r="A177">
        <v>203.46750312499901</v>
      </c>
      <c r="B177">
        <v>1.3516884159857001</v>
      </c>
      <c r="C177" s="73">
        <f t="shared" si="10"/>
        <v>275.02466700359543</v>
      </c>
      <c r="D177" s="73">
        <f t="shared" si="11"/>
        <v>95.842555952607924</v>
      </c>
      <c r="E177" s="73">
        <f t="shared" si="12"/>
        <v>9185.79553152878</v>
      </c>
      <c r="F177" s="73">
        <f t="shared" si="13"/>
        <v>12416.333411580659</v>
      </c>
      <c r="G177" s="73">
        <f t="shared" si="14"/>
        <v>1190013.1297256546</v>
      </c>
    </row>
    <row r="178" spans="1:7" x14ac:dyDescent="0.25">
      <c r="A178">
        <v>204.586092239999</v>
      </c>
      <c r="B178">
        <v>1.3528201832242699</v>
      </c>
      <c r="C178" s="73">
        <f t="shared" si="10"/>
        <v>276.76819478925285</v>
      </c>
      <c r="D178" s="73">
        <f t="shared" si="11"/>
        <v>96.961145067607916</v>
      </c>
      <c r="E178" s="73">
        <f t="shared" si="12"/>
        <v>9401.463652821707</v>
      </c>
      <c r="F178" s="73">
        <f t="shared" si="13"/>
        <v>12718.489781386575</v>
      </c>
      <c r="G178" s="73">
        <f t="shared" si="14"/>
        <v>1233199.3327339126</v>
      </c>
    </row>
    <row r="179" spans="1:7" x14ac:dyDescent="0.25">
      <c r="A179">
        <v>205.704681354999</v>
      </c>
      <c r="B179">
        <v>1.3317866872555599</v>
      </c>
      <c r="C179" s="73">
        <f t="shared" si="10"/>
        <v>273.95475613473468</v>
      </c>
      <c r="D179" s="73">
        <f t="shared" si="11"/>
        <v>98.079734182607908</v>
      </c>
      <c r="E179" s="73">
        <f t="shared" si="12"/>
        <v>9619.6342573310267</v>
      </c>
      <c r="F179" s="73">
        <f t="shared" si="13"/>
        <v>12811.300840180986</v>
      </c>
      <c r="G179" s="73">
        <f t="shared" si="14"/>
        <v>1256528.9809383724</v>
      </c>
    </row>
    <row r="180" spans="1:7" x14ac:dyDescent="0.25">
      <c r="A180">
        <v>206.82327046999899</v>
      </c>
      <c r="B180">
        <v>1.3093076420766301</v>
      </c>
      <c r="C180" s="73">
        <f t="shared" si="10"/>
        <v>270.79528858565152</v>
      </c>
      <c r="D180" s="73">
        <f t="shared" si="11"/>
        <v>99.198323297607899</v>
      </c>
      <c r="E180" s="73">
        <f t="shared" si="12"/>
        <v>9840.307345056739</v>
      </c>
      <c r="F180" s="73">
        <f t="shared" si="13"/>
        <v>12883.989607265583</v>
      </c>
      <c r="G180" s="73">
        <f t="shared" si="14"/>
        <v>1278070.1664245515</v>
      </c>
    </row>
    <row r="181" spans="1:7" x14ac:dyDescent="0.25">
      <c r="A181">
        <v>207.94185958499901</v>
      </c>
      <c r="B181">
        <v>1.2853830476875101</v>
      </c>
      <c r="C181" s="73">
        <f t="shared" si="10"/>
        <v>267.28494121517429</v>
      </c>
      <c r="D181" s="73">
        <f t="shared" si="11"/>
        <v>100.31691241260792</v>
      </c>
      <c r="E181" s="73">
        <f t="shared" si="12"/>
        <v>10063.482915998849</v>
      </c>
      <c r="F181" s="73">
        <f t="shared" si="13"/>
        <v>12935.430340917792</v>
      </c>
      <c r="G181" s="73">
        <f t="shared" si="14"/>
        <v>1297642.4325292411</v>
      </c>
    </row>
    <row r="182" spans="1:7" x14ac:dyDescent="0.25">
      <c r="A182">
        <v>209.060448699999</v>
      </c>
      <c r="B182">
        <v>1.2600129040863</v>
      </c>
      <c r="C182" s="73">
        <f t="shared" si="10"/>
        <v>263.41886309607065</v>
      </c>
      <c r="D182" s="73">
        <f t="shared" si="11"/>
        <v>101.43550152760791</v>
      </c>
      <c r="E182" s="73">
        <f t="shared" si="12"/>
        <v>10289.160970157347</v>
      </c>
      <c r="F182" s="73">
        <f t="shared" si="13"/>
        <v>12964.475594619371</v>
      </c>
      <c r="G182" s="73">
        <f t="shared" si="14"/>
        <v>1315058.0839826488</v>
      </c>
    </row>
    <row r="183" spans="1:7" x14ac:dyDescent="0.25">
      <c r="A183">
        <v>210.17903781499899</v>
      </c>
      <c r="B183">
        <v>1.23319721126955</v>
      </c>
      <c r="C183" s="73">
        <f t="shared" si="10"/>
        <v>259.19220330077405</v>
      </c>
      <c r="D183" s="73">
        <f t="shared" si="11"/>
        <v>102.5540906426079</v>
      </c>
      <c r="E183" s="73">
        <f t="shared" si="12"/>
        <v>10517.341507532237</v>
      </c>
      <c r="F183" s="73">
        <f t="shared" si="13"/>
        <v>12969.956217058239</v>
      </c>
      <c r="G183" s="73">
        <f t="shared" si="14"/>
        <v>1330122.0655148467</v>
      </c>
    </row>
    <row r="184" spans="1:7" x14ac:dyDescent="0.25">
      <c r="A184">
        <v>211.29762692999901</v>
      </c>
      <c r="B184">
        <v>1.2049359692470001</v>
      </c>
      <c r="C184" s="73">
        <f t="shared" si="10"/>
        <v>254.60011090448938</v>
      </c>
      <c r="D184" s="73">
        <f t="shared" si="11"/>
        <v>103.67267975760792</v>
      </c>
      <c r="E184" s="73">
        <f t="shared" si="12"/>
        <v>10748.024528123527</v>
      </c>
      <c r="F184" s="73">
        <f t="shared" si="13"/>
        <v>12950.681352285053</v>
      </c>
      <c r="G184" s="73">
        <f t="shared" si="14"/>
        <v>1342631.8404782731</v>
      </c>
    </row>
    <row r="185" spans="1:7" x14ac:dyDescent="0.25">
      <c r="A185">
        <v>212.416216044999</v>
      </c>
      <c r="B185">
        <v>1.1638384449360999</v>
      </c>
      <c r="C185" s="73">
        <f t="shared" si="10"/>
        <v>247.21815856102228</v>
      </c>
      <c r="D185" s="73">
        <f t="shared" si="11"/>
        <v>104.79126887260792</v>
      </c>
      <c r="E185" s="73">
        <f t="shared" si="12"/>
        <v>10981.210031931205</v>
      </c>
      <c r="F185" s="73">
        <f t="shared" si="13"/>
        <v>12780.354407079514</v>
      </c>
      <c r="G185" s="73">
        <f t="shared" si="14"/>
        <v>1339269.5549594888</v>
      </c>
    </row>
    <row r="186" spans="1:7" x14ac:dyDescent="0.25">
      <c r="A186">
        <v>213.534805159999</v>
      </c>
      <c r="B186">
        <v>1.1341135233163699</v>
      </c>
      <c r="C186" s="73">
        <f t="shared" si="10"/>
        <v>242.17271023068105</v>
      </c>
      <c r="D186" s="73">
        <f t="shared" si="11"/>
        <v>105.90985798760791</v>
      </c>
      <c r="E186" s="73">
        <f t="shared" si="12"/>
        <v>11216.898018955275</v>
      </c>
      <c r="F186" s="73">
        <f t="shared" si="13"/>
        <v>12721.235732957777</v>
      </c>
      <c r="G186" s="73">
        <f t="shared" si="14"/>
        <v>1347304.2699044414</v>
      </c>
    </row>
    <row r="187" spans="1:7" x14ac:dyDescent="0.25">
      <c r="A187">
        <v>214.65339427499899</v>
      </c>
      <c r="B187">
        <v>1.10486840802971</v>
      </c>
      <c r="C187" s="73">
        <f t="shared" si="10"/>
        <v>237.16375401079179</v>
      </c>
      <c r="D187" s="73">
        <f t="shared" si="11"/>
        <v>107.0284471026079</v>
      </c>
      <c r="E187" s="73">
        <f t="shared" si="12"/>
        <v>11455.088489195738</v>
      </c>
      <c r="F187" s="73">
        <f t="shared" si="13"/>
        <v>12656.365382897151</v>
      </c>
      <c r="G187" s="73">
        <f t="shared" si="14"/>
        <v>1354591.1328946855</v>
      </c>
    </row>
    <row r="188" spans="1:7" x14ac:dyDescent="0.25">
      <c r="A188">
        <v>215.77198338999901</v>
      </c>
      <c r="B188">
        <v>1.07610309907332</v>
      </c>
      <c r="C188" s="73">
        <f t="shared" si="10"/>
        <v>232.19290001917486</v>
      </c>
      <c r="D188" s="73">
        <f t="shared" si="11"/>
        <v>108.14703621760792</v>
      </c>
      <c r="E188" s="73">
        <f t="shared" si="12"/>
        <v>11695.781442652598</v>
      </c>
      <c r="F188" s="73">
        <f t="shared" si="13"/>
        <v>12585.866656522687</v>
      </c>
      <c r="G188" s="73">
        <f t="shared" si="14"/>
        <v>1361124.1771329429</v>
      </c>
    </row>
    <row r="189" spans="1:7" x14ac:dyDescent="0.25">
      <c r="A189">
        <v>216.890572504999</v>
      </c>
      <c r="B189">
        <v>1.04781759644895</v>
      </c>
      <c r="C189" s="73">
        <f t="shared" si="10"/>
        <v>227.26175837462478</v>
      </c>
      <c r="D189" s="73">
        <f t="shared" si="11"/>
        <v>109.26562533260791</v>
      </c>
      <c r="E189" s="73">
        <f t="shared" si="12"/>
        <v>11938.976879325848</v>
      </c>
      <c r="F189" s="73">
        <f t="shared" si="13"/>
        <v>12509.870057754795</v>
      </c>
      <c r="G189" s="73">
        <f t="shared" si="14"/>
        <v>1366898.7746902455</v>
      </c>
    </row>
    <row r="190" spans="1:7" x14ac:dyDescent="0.25">
      <c r="A190">
        <v>218.00916161999899</v>
      </c>
      <c r="B190">
        <v>1.0200119001558301</v>
      </c>
      <c r="C190" s="73">
        <f t="shared" si="10"/>
        <v>222.37193919539465</v>
      </c>
      <c r="D190" s="73">
        <f t="shared" si="11"/>
        <v>110.3842144476079</v>
      </c>
      <c r="E190" s="73">
        <f t="shared" si="12"/>
        <v>12184.674799215489</v>
      </c>
      <c r="F190" s="73">
        <f t="shared" si="13"/>
        <v>12428.513294728647</v>
      </c>
      <c r="G190" s="73">
        <f t="shared" si="14"/>
        <v>1371911.6767902728</v>
      </c>
    </row>
    <row r="191" spans="1:7" x14ac:dyDescent="0.25">
      <c r="A191">
        <v>219.12775073499901</v>
      </c>
      <c r="B191">
        <v>0.99268601019649805</v>
      </c>
      <c r="C191" s="73">
        <f t="shared" si="10"/>
        <v>217.52505260045891</v>
      </c>
      <c r="D191" s="73">
        <f t="shared" si="11"/>
        <v>111.50280356260792</v>
      </c>
      <c r="E191" s="73">
        <f t="shared" si="12"/>
        <v>12432.875202321529</v>
      </c>
      <c r="F191" s="73">
        <f t="shared" si="13"/>
        <v>12341.941279863537</v>
      </c>
      <c r="G191" s="73">
        <f t="shared" si="14"/>
        <v>1376161.0541098658</v>
      </c>
    </row>
    <row r="192" spans="1:7" x14ac:dyDescent="0.25">
      <c r="A192">
        <v>220.246339849999</v>
      </c>
      <c r="B192">
        <v>0.96232475906149495</v>
      </c>
      <c r="C192" s="73">
        <f t="shared" si="10"/>
        <v>211.94850593032643</v>
      </c>
      <c r="D192" s="73">
        <f t="shared" si="11"/>
        <v>112.62139267760791</v>
      </c>
      <c r="E192" s="73">
        <f t="shared" si="12"/>
        <v>12683.578088643957</v>
      </c>
      <c r="F192" s="73">
        <f t="shared" si="13"/>
        <v>12205.721228191953</v>
      </c>
      <c r="G192" s="73">
        <f t="shared" si="14"/>
        <v>1374625.3233536207</v>
      </c>
    </row>
    <row r="193" spans="1:7" x14ac:dyDescent="0.25">
      <c r="A193">
        <v>221.364928964999</v>
      </c>
      <c r="B193">
        <v>0.93646303258853303</v>
      </c>
      <c r="C193" s="73">
        <f t="shared" si="10"/>
        <v>207.30007268730816</v>
      </c>
      <c r="D193" s="73">
        <f t="shared" si="11"/>
        <v>113.73998179260791</v>
      </c>
      <c r="E193" s="73">
        <f t="shared" si="12"/>
        <v>12936.783458182777</v>
      </c>
      <c r="F193" s="73">
        <f t="shared" si="13"/>
        <v>12114.819469191014</v>
      </c>
      <c r="G193" s="73">
        <f t="shared" si="14"/>
        <v>1377939.3458465177</v>
      </c>
    </row>
    <row r="194" spans="1:7" x14ac:dyDescent="0.25">
      <c r="A194">
        <v>222.48351807999899</v>
      </c>
      <c r="B194">
        <v>0.91167833585671598</v>
      </c>
      <c r="C194" s="73">
        <f t="shared" si="10"/>
        <v>202.83340351872107</v>
      </c>
      <c r="D194" s="73">
        <f t="shared" si="11"/>
        <v>114.8585709076079</v>
      </c>
      <c r="E194" s="73">
        <f t="shared" si="12"/>
        <v>13192.491310937992</v>
      </c>
      <c r="F194" s="73">
        <f t="shared" si="13"/>
        <v>12027.308524160135</v>
      </c>
      <c r="G194" s="73">
        <f t="shared" si="14"/>
        <v>1381439.4689499238</v>
      </c>
    </row>
    <row r="195" spans="1:7" x14ac:dyDescent="0.25">
      <c r="A195">
        <v>223.60210719499901</v>
      </c>
      <c r="B195">
        <v>0.88797066886679399</v>
      </c>
      <c r="C195" s="73">
        <f t="shared" ref="C195:C202" si="15">B195*A195</f>
        <v>198.55211268596784</v>
      </c>
      <c r="D195" s="73">
        <f t="shared" ref="D195:D202" si="16">A195-C$206</f>
        <v>115.97716002260792</v>
      </c>
      <c r="E195" s="73">
        <f t="shared" ref="E195:E202" si="17">D195^2</f>
        <v>13450.701646909605</v>
      </c>
      <c r="F195" s="73">
        <f t="shared" ref="F195:F202" si="18">B195*E195</f>
        <v>11943.82853813401</v>
      </c>
      <c r="G195" s="73">
        <f t="shared" ref="G195:G202" si="19">F195*D195</f>
        <v>1385211.3136497594</v>
      </c>
    </row>
    <row r="196" spans="1:7" x14ac:dyDescent="0.25">
      <c r="A196">
        <v>224.720696309999</v>
      </c>
      <c r="B196">
        <v>0.86534003161433604</v>
      </c>
      <c r="C196" s="73">
        <f t="shared" si="15"/>
        <v>194.45981444929015</v>
      </c>
      <c r="D196" s="73">
        <f t="shared" si="16"/>
        <v>117.09574913760791</v>
      </c>
      <c r="E196" s="73">
        <f t="shared" si="17"/>
        <v>13711.414466097604</v>
      </c>
      <c r="F196" s="73">
        <f t="shared" si="18"/>
        <v>11865.035827570166</v>
      </c>
      <c r="G196" s="73">
        <f t="shared" si="19"/>
        <v>1389345.2587738861</v>
      </c>
    </row>
    <row r="197" spans="1:7" x14ac:dyDescent="0.25">
      <c r="A197">
        <v>225.83928542499899</v>
      </c>
      <c r="B197">
        <v>0.84378642410388505</v>
      </c>
      <c r="C197" s="73">
        <f t="shared" si="15"/>
        <v>190.56012307093656</v>
      </c>
      <c r="D197" s="73">
        <f t="shared" si="16"/>
        <v>118.2143382526079</v>
      </c>
      <c r="E197" s="73">
        <f t="shared" si="17"/>
        <v>13974.629768501996</v>
      </c>
      <c r="F197" s="73">
        <f t="shared" si="18"/>
        <v>11791.602880540002</v>
      </c>
      <c r="G197" s="73">
        <f t="shared" si="19"/>
        <v>1393936.5314605816</v>
      </c>
    </row>
    <row r="198" spans="1:7" x14ac:dyDescent="0.25">
      <c r="A198">
        <v>226.95787453999901</v>
      </c>
      <c r="B198">
        <v>0.82330984633371096</v>
      </c>
      <c r="C198" s="73">
        <f t="shared" si="15"/>
        <v>186.85665281175224</v>
      </c>
      <c r="D198" s="73">
        <f t="shared" si="16"/>
        <v>119.33292736760792</v>
      </c>
      <c r="E198" s="73">
        <f t="shared" si="17"/>
        <v>14240.347554122787</v>
      </c>
      <c r="F198" s="73">
        <f t="shared" si="18"/>
        <v>11724.218356523468</v>
      </c>
      <c r="G198" s="73">
        <f t="shared" si="19"/>
        <v>1399085.2975809905</v>
      </c>
    </row>
    <row r="199" spans="1:7" x14ac:dyDescent="0.25">
      <c r="A199">
        <v>228.076463654999</v>
      </c>
      <c r="B199">
        <v>0.80391029830359995</v>
      </c>
      <c r="C199" s="73">
        <f t="shared" si="15"/>
        <v>183.35301793292041</v>
      </c>
      <c r="D199" s="73">
        <f t="shared" si="16"/>
        <v>120.45151648260791</v>
      </c>
      <c r="E199" s="73">
        <f t="shared" si="17"/>
        <v>14508.567822959965</v>
      </c>
      <c r="F199" s="73">
        <f t="shared" si="18"/>
        <v>11663.587086513757</v>
      </c>
      <c r="G199" s="73">
        <f t="shared" si="19"/>
        <v>1404896.7521975446</v>
      </c>
    </row>
    <row r="200" spans="1:7" x14ac:dyDescent="0.25">
      <c r="A200">
        <v>229.19505276999899</v>
      </c>
      <c r="B200">
        <v>0.78558778001321705</v>
      </c>
      <c r="C200" s="73">
        <f t="shared" si="15"/>
        <v>180.05283269559564</v>
      </c>
      <c r="D200" s="73">
        <f t="shared" si="16"/>
        <v>121.57010559760791</v>
      </c>
      <c r="E200" s="73">
        <f t="shared" si="17"/>
        <v>14779.290575013538</v>
      </c>
      <c r="F200" s="73">
        <f t="shared" si="18"/>
        <v>11610.430072995146</v>
      </c>
      <c r="G200" s="73">
        <f t="shared" si="19"/>
        <v>1411481.2100076624</v>
      </c>
    </row>
    <row r="201" spans="1:7" x14ac:dyDescent="0.25">
      <c r="A201">
        <v>230.31364188499899</v>
      </c>
      <c r="B201">
        <v>0.76834229146228095</v>
      </c>
      <c r="C201" s="73">
        <f t="shared" si="15"/>
        <v>176.95971136094329</v>
      </c>
      <c r="D201" s="73">
        <f t="shared" si="16"/>
        <v>122.6886947126079</v>
      </c>
      <c r="E201" s="73">
        <f t="shared" si="17"/>
        <v>15052.515810283501</v>
      </c>
      <c r="F201" s="73">
        <f t="shared" si="18"/>
        <v>11565.484489945438</v>
      </c>
      <c r="G201" s="73">
        <f t="shared" si="19"/>
        <v>1418954.1957903176</v>
      </c>
    </row>
    <row r="202" spans="1:7" x14ac:dyDescent="0.25">
      <c r="A202">
        <v>231.43223099999901</v>
      </c>
      <c r="B202">
        <v>0.75217383265119198</v>
      </c>
      <c r="C202" s="73">
        <f t="shared" si="15"/>
        <v>174.07726819028525</v>
      </c>
      <c r="D202" s="73">
        <f t="shared" si="16"/>
        <v>123.80728382760792</v>
      </c>
      <c r="E202" s="73">
        <f t="shared" si="17"/>
        <v>15328.243528769864</v>
      </c>
      <c r="F202" s="73">
        <f t="shared" si="18"/>
        <v>11529.50368284566</v>
      </c>
      <c r="G202" s="73">
        <f t="shared" si="19"/>
        <v>1427436.5348535234</v>
      </c>
    </row>
    <row r="204" spans="1:7" x14ac:dyDescent="0.25">
      <c r="A204" t="s">
        <v>153</v>
      </c>
      <c r="B204" s="73">
        <f>SUM(B2:B202)</f>
        <v>687.52216489841919</v>
      </c>
      <c r="C204" s="73">
        <f>SUM(C2:C202)</f>
        <v>73994.53667704032</v>
      </c>
      <c r="F204" s="73">
        <f>SUM(F2:F202)</f>
        <v>1570072.6881763334</v>
      </c>
      <c r="G204" s="73">
        <f>SUM(G2:G202)</f>
        <v>32948011.89189567</v>
      </c>
    </row>
    <row r="206" spans="1:7" x14ac:dyDescent="0.25">
      <c r="B206" t="s">
        <v>163</v>
      </c>
      <c r="C206" s="74">
        <f>C204/B204</f>
        <v>107.62494717239109</v>
      </c>
      <c r="E206" t="s">
        <v>155</v>
      </c>
      <c r="F206">
        <f>SQRT((F204)/(B204-1))</f>
        <v>47.822535457125873</v>
      </c>
    </row>
    <row r="209" spans="6:7" x14ac:dyDescent="0.25">
      <c r="F209" t="s">
        <v>156</v>
      </c>
    </row>
    <row r="211" spans="6:7" x14ac:dyDescent="0.25">
      <c r="F211" t="s">
        <v>157</v>
      </c>
      <c r="G211" s="73">
        <f>B204/((B204-1)*(B204-2))</f>
        <v>1.4608668668762283E-3</v>
      </c>
    </row>
    <row r="213" spans="6:7" x14ac:dyDescent="0.25">
      <c r="F213" t="s">
        <v>158</v>
      </c>
      <c r="G213">
        <f>F206^3</f>
        <v>109369.89457825813</v>
      </c>
    </row>
    <row r="215" spans="6:7" x14ac:dyDescent="0.25">
      <c r="F215" s="16" t="s">
        <v>159</v>
      </c>
      <c r="G215">
        <f>G204/G213</f>
        <v>301.25302780026152</v>
      </c>
    </row>
    <row r="217" spans="6:7" x14ac:dyDescent="0.25">
      <c r="F217" t="s">
        <v>160</v>
      </c>
      <c r="G217">
        <f>G215*G211</f>
        <v>0.44009056685954534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1"/>
  <sheetViews>
    <sheetView topLeftCell="S1" workbookViewId="0">
      <selection activeCell="Y3" sqref="Y3:Y31"/>
    </sheetView>
  </sheetViews>
  <sheetFormatPr defaultRowHeight="15" x14ac:dyDescent="0.25"/>
  <cols>
    <col min="1" max="1" width="13.140625" bestFit="1" customWidth="1"/>
    <col min="3" max="3" width="13.5703125" bestFit="1" customWidth="1"/>
    <col min="5" max="5" width="14.140625" bestFit="1" customWidth="1"/>
    <col min="7" max="7" width="20.28515625" bestFit="1" customWidth="1"/>
    <col min="10" max="10" width="28" bestFit="1" customWidth="1"/>
    <col min="12" max="12" width="31.42578125" bestFit="1" customWidth="1"/>
    <col min="13" max="13" width="32.5703125" bestFit="1" customWidth="1"/>
    <col min="16" max="16" width="29.140625" bestFit="1" customWidth="1"/>
    <col min="18" max="18" width="33.140625" bestFit="1" customWidth="1"/>
    <col min="20" max="20" width="19.5703125" bestFit="1" customWidth="1"/>
    <col min="23" max="23" width="12.140625" bestFit="1" customWidth="1"/>
    <col min="28" max="28" width="28" bestFit="1" customWidth="1"/>
    <col min="30" max="30" width="31.42578125" bestFit="1" customWidth="1"/>
    <col min="31" max="31" width="32.5703125" bestFit="1" customWidth="1"/>
    <col min="32" max="32" width="29.140625" bestFit="1" customWidth="1"/>
  </cols>
  <sheetData>
    <row r="1" spans="1:33" ht="15.75" thickBot="1" x14ac:dyDescent="0.3">
      <c r="A1" t="s">
        <v>93</v>
      </c>
      <c r="C1" t="s">
        <v>114</v>
      </c>
      <c r="E1" t="s">
        <v>115</v>
      </c>
      <c r="G1" t="s">
        <v>116</v>
      </c>
      <c r="J1" t="s">
        <v>117</v>
      </c>
      <c r="L1" t="s">
        <v>119</v>
      </c>
      <c r="M1" t="s">
        <v>120</v>
      </c>
      <c r="P1" t="s">
        <v>118</v>
      </c>
      <c r="R1" t="s">
        <v>121</v>
      </c>
      <c r="T1" t="s">
        <v>122</v>
      </c>
      <c r="W1" t="s">
        <v>123</v>
      </c>
      <c r="Y1" t="s">
        <v>124</v>
      </c>
      <c r="AB1" t="s">
        <v>117</v>
      </c>
      <c r="AD1" t="s">
        <v>119</v>
      </c>
      <c r="AE1" s="20" t="s">
        <v>120</v>
      </c>
      <c r="AF1" s="21" t="s">
        <v>118</v>
      </c>
      <c r="AG1" s="19"/>
    </row>
    <row r="2" spans="1:33" x14ac:dyDescent="0.25">
      <c r="A2" s="6" t="s">
        <v>25</v>
      </c>
      <c r="C2">
        <v>0.13760928186123358</v>
      </c>
      <c r="E2">
        <v>0.10844363615144469</v>
      </c>
      <c r="G2">
        <f>C2/E2</f>
        <v>1.2689475080774517</v>
      </c>
      <c r="P2">
        <f>(G2*17)/20</f>
        <v>1.0786053818658341</v>
      </c>
      <c r="R2">
        <v>16.606426713228302</v>
      </c>
      <c r="W2">
        <v>1.2689475080774517</v>
      </c>
      <c r="Y2">
        <f>W2/10</f>
        <v>0.12689475080774518</v>
      </c>
      <c r="AE2" s="18"/>
      <c r="AF2" s="18">
        <f t="shared" ref="AF2:AF8" si="0">(Y2*15)/20</f>
        <v>9.517106310580889E-2</v>
      </c>
      <c r="AG2" s="19"/>
    </row>
    <row r="3" spans="1:33" x14ac:dyDescent="0.25">
      <c r="A3" s="6" t="s">
        <v>50</v>
      </c>
      <c r="C3">
        <v>1.7290866626936705</v>
      </c>
      <c r="E3">
        <v>0.1093606317295201</v>
      </c>
      <c r="G3">
        <f t="shared" ref="G3:G31" si="1">C3/E3</f>
        <v>15.810869371806419</v>
      </c>
      <c r="P3">
        <f>(G3*17)/20</f>
        <v>13.439238966035456</v>
      </c>
      <c r="R3">
        <v>16.69909594457944</v>
      </c>
      <c r="W3">
        <v>15.810869371806419</v>
      </c>
      <c r="Y3">
        <f t="shared" ref="Y3:Y31" si="2">W3/10</f>
        <v>1.581086937180642</v>
      </c>
      <c r="AE3" s="17"/>
      <c r="AF3" s="17">
        <f t="shared" si="0"/>
        <v>1.1858152028854814</v>
      </c>
      <c r="AG3" s="19"/>
    </row>
    <row r="4" spans="1:33" x14ac:dyDescent="0.25">
      <c r="A4" s="6" t="s">
        <v>82</v>
      </c>
      <c r="C4">
        <v>4.5281377647324117</v>
      </c>
      <c r="E4">
        <v>0.10929336230066734</v>
      </c>
      <c r="G4">
        <f t="shared" si="1"/>
        <v>41.431040910567383</v>
      </c>
      <c r="J4">
        <f>20/G4</f>
        <v>0.48272984603915198</v>
      </c>
      <c r="L4">
        <f t="shared" ref="L4:L5" si="3">20*5/G4</f>
        <v>2.4136492301957597</v>
      </c>
      <c r="M4">
        <f t="shared" ref="M4:M5" si="4">20*10/G4</f>
        <v>4.8272984603915194</v>
      </c>
      <c r="R4">
        <v>16.758457038794766</v>
      </c>
      <c r="T4">
        <f>(R4*L4)/5</f>
        <v>8.0898073861911399</v>
      </c>
      <c r="W4">
        <v>41.431040910567383</v>
      </c>
      <c r="Y4">
        <f t="shared" si="2"/>
        <v>4.1431040910567383</v>
      </c>
      <c r="AB4">
        <f>20/Y4</f>
        <v>4.8272984603915194</v>
      </c>
      <c r="AD4">
        <f t="shared" ref="AD4:AD5" si="5">20*5/Y4</f>
        <v>24.136492301957599</v>
      </c>
      <c r="AE4" s="17"/>
      <c r="AF4" s="17">
        <f t="shared" si="0"/>
        <v>3.1073280682925537</v>
      </c>
      <c r="AG4" s="19"/>
    </row>
    <row r="5" spans="1:33" x14ac:dyDescent="0.25">
      <c r="A5" s="6" t="s">
        <v>24</v>
      </c>
      <c r="C5">
        <v>8.2623374693762077</v>
      </c>
      <c r="E5">
        <v>0.10867913130742321</v>
      </c>
      <c r="G5">
        <f t="shared" si="1"/>
        <v>76.025059917017003</v>
      </c>
      <c r="J5">
        <f t="shared" ref="J5:J31" si="6">20/G5</f>
        <v>0.26307115077357957</v>
      </c>
      <c r="L5">
        <f t="shared" si="3"/>
        <v>1.3153557538678977</v>
      </c>
      <c r="M5">
        <f t="shared" si="4"/>
        <v>2.6307115077357954</v>
      </c>
      <c r="R5">
        <v>16.80034550097642</v>
      </c>
      <c r="T5">
        <f t="shared" ref="T5:T31" si="7">(R5*L5)/5</f>
        <v>4.4196862243355968</v>
      </c>
      <c r="W5">
        <v>76.025059917017003</v>
      </c>
      <c r="Y5">
        <f t="shared" si="2"/>
        <v>7.6025059917017002</v>
      </c>
      <c r="AB5">
        <f t="shared" ref="AB5:AB31" si="8">20/Y5</f>
        <v>2.6307115077357959</v>
      </c>
      <c r="AD5">
        <f t="shared" si="5"/>
        <v>13.153557538678978</v>
      </c>
      <c r="AE5" s="17"/>
      <c r="AF5" s="17">
        <f t="shared" si="0"/>
        <v>5.7018794937762749</v>
      </c>
      <c r="AG5" s="19"/>
    </row>
    <row r="6" spans="1:33" x14ac:dyDescent="0.25">
      <c r="A6" s="6" t="s">
        <v>80</v>
      </c>
      <c r="C6">
        <v>12.054242548066023</v>
      </c>
      <c r="E6">
        <v>0.10919994759799904</v>
      </c>
      <c r="G6">
        <f t="shared" si="1"/>
        <v>110.38688949230688</v>
      </c>
      <c r="J6">
        <f t="shared" si="6"/>
        <v>0.18118093635923899</v>
      </c>
      <c r="L6">
        <f>20*5/G6</f>
        <v>0.90590468179619499</v>
      </c>
      <c r="M6">
        <f>20*10/G6</f>
        <v>1.81180936359239</v>
      </c>
      <c r="R6">
        <v>16.870902710371087</v>
      </c>
      <c r="T6">
        <f t="shared" si="7"/>
        <v>3.0566859502906567</v>
      </c>
      <c r="W6">
        <v>110.38688949230688</v>
      </c>
      <c r="Y6">
        <f t="shared" si="2"/>
        <v>11.038688949230687</v>
      </c>
      <c r="AB6">
        <f t="shared" si="8"/>
        <v>1.81180936359239</v>
      </c>
      <c r="AD6">
        <f>20*5/Y6</f>
        <v>9.0590468179619492</v>
      </c>
      <c r="AE6" s="17"/>
      <c r="AF6" s="17">
        <f t="shared" si="0"/>
        <v>8.2790167119230169</v>
      </c>
      <c r="AG6" s="69" t="s">
        <v>125</v>
      </c>
    </row>
    <row r="7" spans="1:33" x14ac:dyDescent="0.25">
      <c r="A7" s="6" t="s">
        <v>42</v>
      </c>
      <c r="C7">
        <v>15.926216857955261</v>
      </c>
      <c r="E7">
        <v>0.10847558361588532</v>
      </c>
      <c r="G7">
        <f t="shared" si="1"/>
        <v>146.81844823578348</v>
      </c>
      <c r="J7">
        <f t="shared" si="6"/>
        <v>0.13622266302584091</v>
      </c>
      <c r="L7">
        <f t="shared" ref="L7:L31" si="9">20*5/G7</f>
        <v>0.68111331512920459</v>
      </c>
      <c r="M7">
        <f t="shared" ref="M7:M31" si="10">20*10/G7</f>
        <v>1.3622266302584092</v>
      </c>
      <c r="R7">
        <v>16.91432412247946</v>
      </c>
      <c r="T7">
        <f t="shared" si="7"/>
        <v>2.3041142752463717</v>
      </c>
      <c r="W7">
        <v>146.81844823578348</v>
      </c>
      <c r="Y7">
        <f t="shared" si="2"/>
        <v>14.681844823578349</v>
      </c>
      <c r="AB7">
        <f t="shared" si="8"/>
        <v>1.362226630258409</v>
      </c>
      <c r="AD7">
        <f t="shared" ref="AD7:AD31" si="11">20*5/Y7</f>
        <v>6.8111331512920454</v>
      </c>
      <c r="AE7" s="17"/>
      <c r="AF7" s="17">
        <f t="shared" si="0"/>
        <v>11.011383617683761</v>
      </c>
      <c r="AG7" s="69"/>
    </row>
    <row r="8" spans="1:33" x14ac:dyDescent="0.25">
      <c r="A8" s="6" t="s">
        <v>26</v>
      </c>
      <c r="C8">
        <v>19.588793985521203</v>
      </c>
      <c r="E8">
        <v>0.10927903126350391</v>
      </c>
      <c r="G8">
        <f t="shared" si="1"/>
        <v>179.25482829626165</v>
      </c>
      <c r="J8">
        <f t="shared" si="6"/>
        <v>0.11157300581574962</v>
      </c>
      <c r="L8">
        <f t="shared" si="9"/>
        <v>0.55786502907874813</v>
      </c>
      <c r="M8">
        <f t="shared" si="10"/>
        <v>1.1157300581574963</v>
      </c>
      <c r="R8">
        <v>16.955160513444397</v>
      </c>
      <c r="T8">
        <f t="shared" si="7"/>
        <v>1.8917382225735</v>
      </c>
      <c r="W8">
        <v>179.25482829626165</v>
      </c>
      <c r="Y8">
        <f t="shared" si="2"/>
        <v>17.925482829626166</v>
      </c>
      <c r="AB8">
        <f t="shared" si="8"/>
        <v>1.115730058157496</v>
      </c>
      <c r="AD8">
        <f t="shared" si="11"/>
        <v>5.5786502907874809</v>
      </c>
      <c r="AE8" s="17"/>
      <c r="AF8" s="17">
        <f t="shared" si="0"/>
        <v>13.444112122219625</v>
      </c>
      <c r="AG8" s="69"/>
    </row>
    <row r="9" spans="1:33" x14ac:dyDescent="0.25">
      <c r="A9" s="6" t="s">
        <v>79</v>
      </c>
      <c r="C9">
        <v>22.081198151879885</v>
      </c>
      <c r="E9">
        <v>0.10805763073639274</v>
      </c>
      <c r="G9">
        <f t="shared" si="1"/>
        <v>204.34649548949582</v>
      </c>
      <c r="J9">
        <f t="shared" si="6"/>
        <v>9.787297771900412E-2</v>
      </c>
      <c r="L9">
        <f t="shared" si="9"/>
        <v>0.48936488859502059</v>
      </c>
      <c r="M9">
        <f t="shared" si="10"/>
        <v>0.97872977719004117</v>
      </c>
      <c r="R9">
        <v>16.988895229116533</v>
      </c>
      <c r="T9">
        <f t="shared" si="7"/>
        <v>1.662753764229818</v>
      </c>
      <c r="W9">
        <v>204.34649548949582</v>
      </c>
      <c r="Y9">
        <f t="shared" si="2"/>
        <v>20.434649548949583</v>
      </c>
      <c r="AB9">
        <f t="shared" si="8"/>
        <v>0.97872977719004117</v>
      </c>
      <c r="AD9">
        <f t="shared" si="11"/>
        <v>4.8936488859502054</v>
      </c>
      <c r="AE9" s="17">
        <f t="shared" ref="AE9:AE15" si="12">20*10/Y9</f>
        <v>9.7872977719004108</v>
      </c>
      <c r="AF9" s="17"/>
      <c r="AG9" s="69"/>
    </row>
    <row r="10" spans="1:33" x14ac:dyDescent="0.25">
      <c r="A10" s="6" t="s">
        <v>57</v>
      </c>
      <c r="C10">
        <v>24.162850331474559</v>
      </c>
      <c r="E10">
        <v>0.10846689252812755</v>
      </c>
      <c r="G10">
        <f t="shared" si="1"/>
        <v>222.76705608772434</v>
      </c>
      <c r="J10">
        <f t="shared" si="6"/>
        <v>8.9779881959404798E-2</v>
      </c>
      <c r="L10">
        <f t="shared" si="9"/>
        <v>0.44889940979702403</v>
      </c>
      <c r="M10">
        <f t="shared" si="10"/>
        <v>0.89779881959404806</v>
      </c>
      <c r="R10">
        <v>17.019819250020998</v>
      </c>
      <c r="T10">
        <f t="shared" si="7"/>
        <v>1.5280373632372908</v>
      </c>
      <c r="W10">
        <v>222.76705608772434</v>
      </c>
      <c r="Y10">
        <f t="shared" si="2"/>
        <v>22.276705608772435</v>
      </c>
      <c r="AB10">
        <f t="shared" si="8"/>
        <v>0.89779881959404795</v>
      </c>
      <c r="AD10">
        <f t="shared" si="11"/>
        <v>4.4889940979702398</v>
      </c>
      <c r="AE10" s="17">
        <f t="shared" si="12"/>
        <v>8.9779881959404797</v>
      </c>
      <c r="AF10" s="17"/>
      <c r="AG10" s="69"/>
    </row>
    <row r="11" spans="1:33" x14ac:dyDescent="0.25">
      <c r="A11" s="6" t="s">
        <v>29</v>
      </c>
      <c r="C11">
        <v>25.416979421002679</v>
      </c>
      <c r="E11">
        <v>0.10930242716326202</v>
      </c>
      <c r="G11">
        <f t="shared" si="1"/>
        <v>232.53810624935198</v>
      </c>
      <c r="J11">
        <f t="shared" si="6"/>
        <v>8.6007408947219519E-2</v>
      </c>
      <c r="L11">
        <f t="shared" si="9"/>
        <v>0.43003704473609761</v>
      </c>
      <c r="M11">
        <f t="shared" si="10"/>
        <v>0.86007408947219521</v>
      </c>
      <c r="R11">
        <v>17.032744259620848</v>
      </c>
      <c r="T11">
        <f t="shared" si="7"/>
        <v>1.4649422010306161</v>
      </c>
      <c r="W11">
        <v>232.53810624935198</v>
      </c>
      <c r="Y11">
        <f t="shared" si="2"/>
        <v>23.253810624935198</v>
      </c>
      <c r="AB11">
        <f t="shared" si="8"/>
        <v>0.86007408947219521</v>
      </c>
      <c r="AD11">
        <f t="shared" si="11"/>
        <v>4.3003704473609758</v>
      </c>
      <c r="AE11" s="17">
        <f t="shared" si="12"/>
        <v>8.6007408947219517</v>
      </c>
      <c r="AF11" s="17"/>
      <c r="AG11" s="69"/>
    </row>
    <row r="12" spans="1:33" x14ac:dyDescent="0.25">
      <c r="A12" s="6" t="s">
        <v>46</v>
      </c>
      <c r="C12">
        <v>25.834912895081793</v>
      </c>
      <c r="E12">
        <v>0.11010929359726937</v>
      </c>
      <c r="G12">
        <f t="shared" si="1"/>
        <v>234.62972153444531</v>
      </c>
      <c r="J12">
        <f t="shared" si="6"/>
        <v>8.524069273578308E-2</v>
      </c>
      <c r="L12">
        <f t="shared" si="9"/>
        <v>0.42620346367891543</v>
      </c>
      <c r="M12">
        <f t="shared" si="10"/>
        <v>0.85240692735783086</v>
      </c>
      <c r="R12">
        <v>17.055264287088228</v>
      </c>
      <c r="T12">
        <f t="shared" si="7"/>
        <v>1.4538025426232621</v>
      </c>
      <c r="W12">
        <v>234.62972153444531</v>
      </c>
      <c r="Y12">
        <f t="shared" si="2"/>
        <v>23.462972153444532</v>
      </c>
      <c r="AB12">
        <f t="shared" si="8"/>
        <v>0.85240692735783075</v>
      </c>
      <c r="AD12">
        <f t="shared" si="11"/>
        <v>4.2620346367891537</v>
      </c>
      <c r="AE12" s="17">
        <f t="shared" si="12"/>
        <v>8.5240692735783075</v>
      </c>
      <c r="AF12" s="17"/>
      <c r="AG12" s="69"/>
    </row>
    <row r="13" spans="1:33" x14ac:dyDescent="0.25">
      <c r="A13" s="6" t="s">
        <v>5</v>
      </c>
      <c r="C13">
        <v>25.262007921705347</v>
      </c>
      <c r="E13">
        <v>0.10924646106078709</v>
      </c>
      <c r="G13">
        <f t="shared" si="1"/>
        <v>231.2386843144422</v>
      </c>
      <c r="J13">
        <f t="shared" si="6"/>
        <v>8.6490718710385273E-2</v>
      </c>
      <c r="L13">
        <f t="shared" si="9"/>
        <v>0.43245359355192636</v>
      </c>
      <c r="M13">
        <f t="shared" si="10"/>
        <v>0.86490718710385273</v>
      </c>
      <c r="R13">
        <v>17.055280068940046</v>
      </c>
      <c r="T13">
        <f t="shared" si="7"/>
        <v>1.4751234309695338</v>
      </c>
      <c r="W13">
        <v>231.2386843144422</v>
      </c>
      <c r="Y13">
        <f t="shared" si="2"/>
        <v>23.123868431444219</v>
      </c>
      <c r="AB13">
        <f t="shared" si="8"/>
        <v>0.86490718710385284</v>
      </c>
      <c r="AD13">
        <f t="shared" si="11"/>
        <v>4.3245359355192639</v>
      </c>
      <c r="AE13" s="17">
        <f t="shared" si="12"/>
        <v>8.6490718710385277</v>
      </c>
      <c r="AF13" s="17"/>
      <c r="AG13" s="69"/>
    </row>
    <row r="14" spans="1:33" x14ac:dyDescent="0.25">
      <c r="A14" s="6" t="s">
        <v>21</v>
      </c>
      <c r="C14">
        <v>24.542838500291769</v>
      </c>
      <c r="E14">
        <v>0.10988728014770184</v>
      </c>
      <c r="G14">
        <f t="shared" si="1"/>
        <v>223.34558164787785</v>
      </c>
      <c r="J14">
        <f t="shared" si="6"/>
        <v>8.9547327744014193E-2</v>
      </c>
      <c r="L14">
        <f t="shared" si="9"/>
        <v>0.44773663872007097</v>
      </c>
      <c r="M14">
        <f t="shared" si="10"/>
        <v>0.89547327744014193</v>
      </c>
      <c r="R14">
        <v>17.094970719944886</v>
      </c>
      <c r="T14">
        <f t="shared" si="7"/>
        <v>1.530808945833231</v>
      </c>
      <c r="W14">
        <v>223.34558164787785</v>
      </c>
      <c r="Y14">
        <f t="shared" si="2"/>
        <v>22.334558164787786</v>
      </c>
      <c r="AB14">
        <f t="shared" si="8"/>
        <v>0.89547327744014193</v>
      </c>
      <c r="AD14">
        <f t="shared" si="11"/>
        <v>4.4773663872007097</v>
      </c>
      <c r="AE14" s="17">
        <f t="shared" si="12"/>
        <v>8.9547327744014193</v>
      </c>
      <c r="AF14" s="17"/>
      <c r="AG14" s="69"/>
    </row>
    <row r="15" spans="1:33" x14ac:dyDescent="0.25">
      <c r="A15" s="6" t="s">
        <v>48</v>
      </c>
      <c r="C15">
        <v>23.45567457876351</v>
      </c>
      <c r="E15">
        <v>0.10908168937170275</v>
      </c>
      <c r="G15">
        <f t="shared" si="1"/>
        <v>215.02852324588426</v>
      </c>
      <c r="J15">
        <f t="shared" si="6"/>
        <v>9.3010916403541866E-2</v>
      </c>
      <c r="L15">
        <f t="shared" si="9"/>
        <v>0.46505458201770933</v>
      </c>
      <c r="M15">
        <f t="shared" si="10"/>
        <v>0.93010916403541866</v>
      </c>
      <c r="R15">
        <v>17.100674901812354</v>
      </c>
      <c r="T15">
        <f t="shared" si="7"/>
        <v>1.5905494437366152</v>
      </c>
      <c r="W15">
        <v>215.02852324588426</v>
      </c>
      <c r="Y15">
        <f t="shared" si="2"/>
        <v>21.502852324588424</v>
      </c>
      <c r="AB15">
        <f t="shared" si="8"/>
        <v>0.93010916403541877</v>
      </c>
      <c r="AD15">
        <f t="shared" si="11"/>
        <v>4.6505458201770935</v>
      </c>
      <c r="AE15" s="17">
        <f t="shared" si="12"/>
        <v>9.301091640354187</v>
      </c>
      <c r="AF15" s="17"/>
      <c r="AG15" s="69"/>
    </row>
    <row r="16" spans="1:33" x14ac:dyDescent="0.25">
      <c r="A16" s="6" t="s">
        <v>69</v>
      </c>
      <c r="C16">
        <v>21.796416551746386</v>
      </c>
      <c r="E16">
        <v>0.10968951581565246</v>
      </c>
      <c r="G16">
        <f t="shared" si="1"/>
        <v>198.71011727664208</v>
      </c>
      <c r="J16">
        <f t="shared" si="6"/>
        <v>0.10064912785571062</v>
      </c>
      <c r="L16">
        <f t="shared" si="9"/>
        <v>0.50324563927855304</v>
      </c>
      <c r="M16">
        <f t="shared" si="10"/>
        <v>1.0064912785571061</v>
      </c>
      <c r="R16">
        <v>17.094160949816207</v>
      </c>
      <c r="T16">
        <f t="shared" si="7"/>
        <v>1.7205123910241469</v>
      </c>
      <c r="W16">
        <v>198.71011727664208</v>
      </c>
      <c r="Y16">
        <f t="shared" si="2"/>
        <v>19.871011727664207</v>
      </c>
      <c r="AB16">
        <f t="shared" si="8"/>
        <v>1.0064912785571063</v>
      </c>
      <c r="AD16">
        <f t="shared" si="11"/>
        <v>5.032456392785531</v>
      </c>
      <c r="AE16" s="17"/>
      <c r="AF16" s="17">
        <f t="shared" ref="AF16:AF31" si="13">(Y16*15)/20</f>
        <v>14.903258795748155</v>
      </c>
      <c r="AG16" s="69"/>
    </row>
    <row r="17" spans="1:33" x14ac:dyDescent="0.25">
      <c r="A17" s="6" t="s">
        <v>56</v>
      </c>
      <c r="C17">
        <v>19.801221909154851</v>
      </c>
      <c r="E17">
        <v>0.10791770817059829</v>
      </c>
      <c r="G17">
        <f t="shared" si="1"/>
        <v>183.48445537643107</v>
      </c>
      <c r="J17">
        <f t="shared" si="6"/>
        <v>0.10900105929392555</v>
      </c>
      <c r="L17">
        <f t="shared" si="9"/>
        <v>0.5450052964696277</v>
      </c>
      <c r="M17">
        <f t="shared" si="10"/>
        <v>1.0900105929392554</v>
      </c>
      <c r="R17">
        <v>17.129960390499612</v>
      </c>
      <c r="T17">
        <f t="shared" si="7"/>
        <v>1.867183828227444</v>
      </c>
      <c r="W17">
        <v>183.48445537643107</v>
      </c>
      <c r="Y17">
        <f t="shared" si="2"/>
        <v>18.348445537643109</v>
      </c>
      <c r="AB17">
        <f t="shared" si="8"/>
        <v>1.0900105929392554</v>
      </c>
      <c r="AD17">
        <f t="shared" si="11"/>
        <v>5.450052964696277</v>
      </c>
      <c r="AE17" s="17"/>
      <c r="AF17" s="17">
        <f t="shared" si="13"/>
        <v>13.761334153232331</v>
      </c>
      <c r="AG17" s="69"/>
    </row>
    <row r="18" spans="1:33" x14ac:dyDescent="0.25">
      <c r="A18" s="6" t="s">
        <v>34</v>
      </c>
      <c r="C18">
        <v>19.05853053298182</v>
      </c>
      <c r="E18">
        <v>0.10997896046218959</v>
      </c>
      <c r="G18">
        <f t="shared" si="1"/>
        <v>173.29251388527246</v>
      </c>
      <c r="J18">
        <f t="shared" si="6"/>
        <v>0.11541179449471725</v>
      </c>
      <c r="L18">
        <f t="shared" si="9"/>
        <v>0.57705897247358628</v>
      </c>
      <c r="M18">
        <f t="shared" si="10"/>
        <v>1.1541179449471726</v>
      </c>
      <c r="R18">
        <v>17.140618562768523</v>
      </c>
      <c r="T18">
        <f t="shared" si="7"/>
        <v>1.9782295470785765</v>
      </c>
      <c r="W18">
        <v>173.29251388527246</v>
      </c>
      <c r="Y18">
        <f t="shared" si="2"/>
        <v>17.329251388527247</v>
      </c>
      <c r="AB18">
        <f t="shared" si="8"/>
        <v>1.1541179449471723</v>
      </c>
      <c r="AD18">
        <f t="shared" si="11"/>
        <v>5.7705897247358617</v>
      </c>
      <c r="AE18" s="17"/>
      <c r="AF18" s="17">
        <f t="shared" si="13"/>
        <v>12.996938541395433</v>
      </c>
      <c r="AG18" s="69"/>
    </row>
    <row r="19" spans="1:33" x14ac:dyDescent="0.25">
      <c r="A19" s="6" t="s">
        <v>35</v>
      </c>
      <c r="C19">
        <v>16.445640214196963</v>
      </c>
      <c r="E19">
        <v>0.1082678406066218</v>
      </c>
      <c r="G19">
        <f t="shared" si="1"/>
        <v>151.89773918139019</v>
      </c>
      <c r="J19">
        <f t="shared" si="6"/>
        <v>0.13166752914022506</v>
      </c>
      <c r="L19">
        <f t="shared" si="9"/>
        <v>0.6583376457011253</v>
      </c>
      <c r="M19">
        <f t="shared" si="10"/>
        <v>1.3166752914022506</v>
      </c>
      <c r="R19">
        <v>17.143721470702161</v>
      </c>
      <c r="T19">
        <f t="shared" si="7"/>
        <v>2.2572714463155785</v>
      </c>
      <c r="W19">
        <v>151.89773918139019</v>
      </c>
      <c r="Y19">
        <f t="shared" si="2"/>
        <v>15.18977391813902</v>
      </c>
      <c r="AB19">
        <f t="shared" si="8"/>
        <v>1.3166752914022506</v>
      </c>
      <c r="AD19">
        <f t="shared" si="11"/>
        <v>6.5833764570112532</v>
      </c>
      <c r="AE19" s="17"/>
      <c r="AF19" s="17">
        <f t="shared" si="13"/>
        <v>11.392330438604265</v>
      </c>
      <c r="AG19" s="69"/>
    </row>
    <row r="20" spans="1:33" x14ac:dyDescent="0.25">
      <c r="A20" s="6" t="s">
        <v>47</v>
      </c>
      <c r="C20">
        <v>14.969617695100617</v>
      </c>
      <c r="E20">
        <v>0.10942735488779745</v>
      </c>
      <c r="G20">
        <f t="shared" si="1"/>
        <v>136.79959376199744</v>
      </c>
      <c r="J20">
        <f t="shared" si="6"/>
        <v>0.14619926455919013</v>
      </c>
      <c r="L20">
        <f t="shared" si="9"/>
        <v>0.73099632279595061</v>
      </c>
      <c r="M20">
        <f t="shared" si="10"/>
        <v>1.4619926455919012</v>
      </c>
      <c r="R20">
        <v>17.141535914254508</v>
      </c>
      <c r="T20">
        <f t="shared" si="7"/>
        <v>2.5060799440789538</v>
      </c>
      <c r="W20">
        <v>136.79959376199744</v>
      </c>
      <c r="Y20">
        <f t="shared" si="2"/>
        <v>13.679959376199744</v>
      </c>
      <c r="AB20">
        <f t="shared" si="8"/>
        <v>1.4619926455919015</v>
      </c>
      <c r="AD20">
        <f t="shared" si="11"/>
        <v>7.309963227959507</v>
      </c>
      <c r="AE20" s="17"/>
      <c r="AF20" s="17">
        <f t="shared" si="13"/>
        <v>10.259969532149807</v>
      </c>
      <c r="AG20" s="69"/>
    </row>
    <row r="21" spans="1:33" x14ac:dyDescent="0.25">
      <c r="A21" s="6" t="s">
        <v>15</v>
      </c>
      <c r="C21">
        <v>13.364233038365301</v>
      </c>
      <c r="E21">
        <v>0.10827002535563593</v>
      </c>
      <c r="G21">
        <f t="shared" si="1"/>
        <v>123.43428381463507</v>
      </c>
      <c r="J21">
        <f t="shared" si="6"/>
        <v>0.16202953816327556</v>
      </c>
      <c r="L21">
        <f t="shared" si="9"/>
        <v>0.81014769081637783</v>
      </c>
      <c r="M21">
        <f t="shared" si="10"/>
        <v>1.6202953816327557</v>
      </c>
      <c r="R21">
        <v>17.166373588694867</v>
      </c>
      <c r="T21">
        <f t="shared" si="7"/>
        <v>2.7814595845144807</v>
      </c>
      <c r="W21">
        <v>123.43428381463507</v>
      </c>
      <c r="Y21">
        <f t="shared" si="2"/>
        <v>12.343428381463507</v>
      </c>
      <c r="AB21">
        <f t="shared" si="8"/>
        <v>1.6202953816327557</v>
      </c>
      <c r="AD21">
        <f t="shared" si="11"/>
        <v>8.1014769081637787</v>
      </c>
      <c r="AE21" s="17"/>
      <c r="AF21" s="17">
        <f t="shared" si="13"/>
        <v>9.2575712860976314</v>
      </c>
      <c r="AG21" s="69"/>
    </row>
    <row r="22" spans="1:33" x14ac:dyDescent="0.25">
      <c r="A22" s="6" t="s">
        <v>12</v>
      </c>
      <c r="C22">
        <v>11.764448867102129</v>
      </c>
      <c r="E22">
        <v>0.1089988559744907</v>
      </c>
      <c r="G22">
        <f t="shared" si="1"/>
        <v>107.93185636604657</v>
      </c>
      <c r="J22">
        <f t="shared" si="6"/>
        <v>0.18530210332129191</v>
      </c>
      <c r="L22">
        <f t="shared" si="9"/>
        <v>0.92651051660645956</v>
      </c>
      <c r="M22">
        <f t="shared" si="10"/>
        <v>1.8530210332129191</v>
      </c>
      <c r="R22">
        <v>17.179049419971779</v>
      </c>
      <c r="T22">
        <f t="shared" si="7"/>
        <v>3.1833139905811905</v>
      </c>
      <c r="W22">
        <v>107.93185636604657</v>
      </c>
      <c r="Y22">
        <f t="shared" si="2"/>
        <v>10.793185636604658</v>
      </c>
      <c r="AB22">
        <f t="shared" si="8"/>
        <v>1.8530210332129189</v>
      </c>
      <c r="AD22">
        <f t="shared" si="11"/>
        <v>9.2651051660645951</v>
      </c>
      <c r="AE22" s="17"/>
      <c r="AF22" s="17">
        <f t="shared" si="13"/>
        <v>8.0948892274534945</v>
      </c>
      <c r="AG22" s="69"/>
    </row>
    <row r="23" spans="1:33" x14ac:dyDescent="0.25">
      <c r="A23" s="6" t="s">
        <v>49</v>
      </c>
      <c r="C23">
        <v>10.203002132866867</v>
      </c>
      <c r="E23">
        <v>0.10778466456164969</v>
      </c>
      <c r="G23">
        <f t="shared" si="1"/>
        <v>94.66098145187479</v>
      </c>
      <c r="J23">
        <f t="shared" si="6"/>
        <v>0.21128029408999852</v>
      </c>
      <c r="L23">
        <f t="shared" si="9"/>
        <v>1.0564014704499927</v>
      </c>
      <c r="M23">
        <f t="shared" si="10"/>
        <v>2.1128029408999853</v>
      </c>
      <c r="R23">
        <v>17.189386672409064</v>
      </c>
      <c r="T23">
        <f t="shared" si="7"/>
        <v>3.6317786713732887</v>
      </c>
      <c r="W23">
        <v>94.66098145187479</v>
      </c>
      <c r="Y23">
        <f t="shared" si="2"/>
        <v>9.4660981451874786</v>
      </c>
      <c r="AB23">
        <f t="shared" si="8"/>
        <v>2.1128029408999853</v>
      </c>
      <c r="AD23">
        <f t="shared" si="11"/>
        <v>10.564014704499925</v>
      </c>
      <c r="AE23" s="17"/>
      <c r="AF23" s="17">
        <f t="shared" si="13"/>
        <v>7.0995736088906085</v>
      </c>
      <c r="AG23" s="69"/>
    </row>
    <row r="24" spans="1:33" x14ac:dyDescent="0.25">
      <c r="A24" s="6" t="s">
        <v>74</v>
      </c>
      <c r="C24">
        <v>9.082817566592432</v>
      </c>
      <c r="E24">
        <v>0.10867769398227334</v>
      </c>
      <c r="G24">
        <f t="shared" si="1"/>
        <v>83.575729607162543</v>
      </c>
      <c r="J24">
        <f t="shared" si="6"/>
        <v>0.23930392344772275</v>
      </c>
      <c r="L24">
        <f t="shared" si="9"/>
        <v>1.1965196172386137</v>
      </c>
      <c r="M24">
        <f t="shared" si="10"/>
        <v>2.3930392344772273</v>
      </c>
      <c r="R24">
        <v>17.178972767673603</v>
      </c>
      <c r="T24">
        <f t="shared" si="7"/>
        <v>4.1109955841058774</v>
      </c>
      <c r="W24">
        <v>83.575729607162543</v>
      </c>
      <c r="Y24">
        <f t="shared" si="2"/>
        <v>8.3575729607162543</v>
      </c>
      <c r="AB24">
        <f t="shared" si="8"/>
        <v>2.3930392344772273</v>
      </c>
      <c r="AD24">
        <f t="shared" si="11"/>
        <v>11.965196172386136</v>
      </c>
      <c r="AE24" s="17"/>
      <c r="AF24" s="17">
        <f t="shared" si="13"/>
        <v>6.2681797205371907</v>
      </c>
      <c r="AG24" s="69"/>
    </row>
    <row r="25" spans="1:33" x14ac:dyDescent="0.25">
      <c r="A25" s="6" t="s">
        <v>30</v>
      </c>
      <c r="C25">
        <v>7.7280326043294165</v>
      </c>
      <c r="E25">
        <v>0.1077541185100977</v>
      </c>
      <c r="G25">
        <f t="shared" si="1"/>
        <v>71.719139010034397</v>
      </c>
      <c r="J25">
        <f t="shared" si="6"/>
        <v>0.27886558980025894</v>
      </c>
      <c r="L25">
        <f t="shared" si="9"/>
        <v>1.3943279490012945</v>
      </c>
      <c r="M25">
        <f t="shared" si="10"/>
        <v>2.7886558980025891</v>
      </c>
      <c r="R25">
        <v>17.16554522599521</v>
      </c>
      <c r="T25">
        <f t="shared" si="7"/>
        <v>4.7868798936901724</v>
      </c>
      <c r="W25">
        <v>71.719139010034397</v>
      </c>
      <c r="Y25">
        <f t="shared" si="2"/>
        <v>7.1719139010034398</v>
      </c>
      <c r="AB25">
        <f t="shared" si="8"/>
        <v>2.7886558980025891</v>
      </c>
      <c r="AD25">
        <f t="shared" si="11"/>
        <v>13.943279490012946</v>
      </c>
      <c r="AE25" s="17"/>
      <c r="AF25" s="17">
        <f t="shared" si="13"/>
        <v>5.3789354257525801</v>
      </c>
      <c r="AG25" s="69"/>
    </row>
    <row r="26" spans="1:33" x14ac:dyDescent="0.25">
      <c r="A26" s="6" t="s">
        <v>38</v>
      </c>
      <c r="C26">
        <v>6.7501263093946235</v>
      </c>
      <c r="E26">
        <v>0.10812776708256759</v>
      </c>
      <c r="G26">
        <f t="shared" si="1"/>
        <v>62.427316234507558</v>
      </c>
      <c r="J26">
        <f t="shared" si="6"/>
        <v>0.32037257416080822</v>
      </c>
      <c r="L26">
        <f t="shared" si="9"/>
        <v>1.6018628708040412</v>
      </c>
      <c r="M26">
        <f t="shared" si="10"/>
        <v>3.2037257416080824</v>
      </c>
      <c r="R26">
        <v>17.194605452217342</v>
      </c>
      <c r="T26">
        <f t="shared" si="7"/>
        <v>5.508680010406338</v>
      </c>
      <c r="W26">
        <v>62.427316234507558</v>
      </c>
      <c r="Y26">
        <f t="shared" si="2"/>
        <v>6.2427316234507559</v>
      </c>
      <c r="AB26">
        <f t="shared" si="8"/>
        <v>3.203725741608082</v>
      </c>
      <c r="AD26">
        <f t="shared" si="11"/>
        <v>16.01862870804041</v>
      </c>
      <c r="AE26" s="17"/>
      <c r="AF26" s="17">
        <f t="shared" si="13"/>
        <v>4.6820487175880672</v>
      </c>
      <c r="AG26" s="69"/>
    </row>
    <row r="27" spans="1:33" x14ac:dyDescent="0.25">
      <c r="A27" s="6" t="s">
        <v>43</v>
      </c>
      <c r="C27">
        <v>5.7486235250598634</v>
      </c>
      <c r="E27">
        <v>0.10858225721374566</v>
      </c>
      <c r="G27">
        <f t="shared" si="1"/>
        <v>52.942567898027939</v>
      </c>
      <c r="J27">
        <f t="shared" si="6"/>
        <v>0.37776784908736893</v>
      </c>
      <c r="L27">
        <f t="shared" si="9"/>
        <v>1.8888392454368446</v>
      </c>
      <c r="M27">
        <f t="shared" si="10"/>
        <v>3.7776784908736891</v>
      </c>
      <c r="R27">
        <v>17.161621103305222</v>
      </c>
      <c r="T27">
        <f t="shared" si="7"/>
        <v>6.4831086910480122</v>
      </c>
      <c r="W27">
        <v>52.942567898027939</v>
      </c>
      <c r="Y27">
        <f t="shared" si="2"/>
        <v>5.2942567898027937</v>
      </c>
      <c r="AB27">
        <f t="shared" si="8"/>
        <v>3.7776784908736891</v>
      </c>
      <c r="AD27">
        <f t="shared" si="11"/>
        <v>18.888392454368446</v>
      </c>
      <c r="AE27" s="17"/>
      <c r="AF27" s="17">
        <f t="shared" si="13"/>
        <v>3.9706925923520955</v>
      </c>
      <c r="AG27" s="19"/>
    </row>
    <row r="28" spans="1:33" x14ac:dyDescent="0.25">
      <c r="A28" s="6" t="s">
        <v>61</v>
      </c>
      <c r="C28">
        <v>5.1856834556653491</v>
      </c>
      <c r="E28">
        <v>0.10886226436238369</v>
      </c>
      <c r="G28">
        <f t="shared" si="1"/>
        <v>47.635270918149409</v>
      </c>
      <c r="J28">
        <f t="shared" si="6"/>
        <v>0.41985695923437782</v>
      </c>
      <c r="L28">
        <f t="shared" si="9"/>
        <v>2.0992847961718892</v>
      </c>
      <c r="M28">
        <f t="shared" si="10"/>
        <v>4.1985695923437785</v>
      </c>
      <c r="R28">
        <v>17.192802433751677</v>
      </c>
      <c r="T28">
        <f t="shared" si="7"/>
        <v>7.2185177505523894</v>
      </c>
      <c r="W28">
        <v>47.635270918149409</v>
      </c>
      <c r="Y28">
        <f t="shared" si="2"/>
        <v>4.7635270918149413</v>
      </c>
      <c r="AB28">
        <f t="shared" si="8"/>
        <v>4.1985695923437776</v>
      </c>
      <c r="AD28">
        <f t="shared" si="11"/>
        <v>20.992847961718891</v>
      </c>
      <c r="AE28" s="17"/>
      <c r="AF28" s="17">
        <f t="shared" si="13"/>
        <v>3.5726453188612064</v>
      </c>
      <c r="AG28" s="19"/>
    </row>
    <row r="29" spans="1:33" x14ac:dyDescent="0.25">
      <c r="A29" s="6" t="s">
        <v>2</v>
      </c>
      <c r="C29">
        <v>4.343690745313717</v>
      </c>
      <c r="E29">
        <v>0.10811560491111617</v>
      </c>
      <c r="G29">
        <f t="shared" si="1"/>
        <v>40.176353347740552</v>
      </c>
      <c r="J29">
        <f t="shared" si="6"/>
        <v>0.49780525939955089</v>
      </c>
      <c r="L29">
        <f t="shared" si="9"/>
        <v>2.4890262969977544</v>
      </c>
      <c r="M29">
        <f t="shared" si="10"/>
        <v>4.9780525939955087</v>
      </c>
      <c r="R29">
        <v>17.19082368320927</v>
      </c>
      <c r="T29">
        <f t="shared" si="7"/>
        <v>8.5576824429119327</v>
      </c>
      <c r="W29">
        <v>40.176353347740552</v>
      </c>
      <c r="Y29">
        <f t="shared" si="2"/>
        <v>4.017635334774055</v>
      </c>
      <c r="AB29">
        <f t="shared" si="8"/>
        <v>4.9780525939955087</v>
      </c>
      <c r="AD29">
        <f t="shared" si="11"/>
        <v>24.890262969977545</v>
      </c>
      <c r="AE29" s="17"/>
      <c r="AF29" s="17">
        <f t="shared" si="13"/>
        <v>3.013226501080541</v>
      </c>
      <c r="AG29" s="19"/>
    </row>
    <row r="30" spans="1:33" x14ac:dyDescent="0.25">
      <c r="A30" s="6" t="s">
        <v>3</v>
      </c>
      <c r="C30">
        <v>3.5943211176236587</v>
      </c>
      <c r="E30">
        <v>0.10851167079147865</v>
      </c>
      <c r="G30">
        <f t="shared" si="1"/>
        <v>33.123820612168828</v>
      </c>
      <c r="J30">
        <f t="shared" si="6"/>
        <v>0.60379508252295389</v>
      </c>
      <c r="L30">
        <f t="shared" si="9"/>
        <v>3.0189754126147696</v>
      </c>
      <c r="M30">
        <f t="shared" si="10"/>
        <v>6.0379508252295393</v>
      </c>
      <c r="R30">
        <v>17.214528147310109</v>
      </c>
      <c r="T30">
        <f t="shared" si="7"/>
        <v>10.39404744329882</v>
      </c>
      <c r="W30">
        <v>33.123820612168828</v>
      </c>
      <c r="Y30">
        <f t="shared" si="2"/>
        <v>3.3123820612168826</v>
      </c>
      <c r="AB30">
        <f t="shared" si="8"/>
        <v>6.0379508252295393</v>
      </c>
      <c r="AD30">
        <f t="shared" si="11"/>
        <v>30.189754126147697</v>
      </c>
      <c r="AE30" s="17"/>
      <c r="AF30" s="17">
        <f t="shared" si="13"/>
        <v>2.4842865459126622</v>
      </c>
      <c r="AG30" s="19"/>
    </row>
    <row r="31" spans="1:33" x14ac:dyDescent="0.25">
      <c r="A31" s="6" t="s">
        <v>37</v>
      </c>
      <c r="C31">
        <v>3.0528641580506197</v>
      </c>
      <c r="E31">
        <v>0.10936999543826613</v>
      </c>
      <c r="G31">
        <f t="shared" si="1"/>
        <v>27.913178068785861</v>
      </c>
      <c r="J31">
        <f t="shared" si="6"/>
        <v>0.71650744858627058</v>
      </c>
      <c r="L31">
        <f t="shared" si="9"/>
        <v>3.5825372429313527</v>
      </c>
      <c r="M31">
        <f t="shared" si="10"/>
        <v>7.1650744858627053</v>
      </c>
      <c r="R31">
        <v>17.218676712007504</v>
      </c>
      <c r="T31">
        <f t="shared" si="7"/>
        <v>12.337310118952331</v>
      </c>
      <c r="W31">
        <v>27.913178068785861</v>
      </c>
      <c r="Y31">
        <f t="shared" si="2"/>
        <v>2.791317806878586</v>
      </c>
      <c r="AB31">
        <f t="shared" si="8"/>
        <v>7.1650744858627053</v>
      </c>
      <c r="AD31">
        <f t="shared" si="11"/>
        <v>35.825372429313532</v>
      </c>
      <c r="AE31" s="17"/>
      <c r="AF31" s="17">
        <f t="shared" si="13"/>
        <v>2.0934883551589394</v>
      </c>
      <c r="AG31" s="19"/>
    </row>
  </sheetData>
  <mergeCells count="1">
    <mergeCell ref="AG6:AG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workbookViewId="0">
      <selection activeCell="F1" sqref="F1:O31"/>
    </sheetView>
  </sheetViews>
  <sheetFormatPr defaultRowHeight="15" x14ac:dyDescent="0.25"/>
  <cols>
    <col min="1" max="2" width="32.5703125" bestFit="1" customWidth="1"/>
    <col min="3" max="3" width="29.140625" bestFit="1" customWidth="1"/>
    <col min="6" max="6" width="11.42578125" bestFit="1" customWidth="1"/>
    <col min="7" max="7" width="16.7109375" bestFit="1" customWidth="1"/>
    <col min="8" max="8" width="15.7109375" bestFit="1" customWidth="1"/>
    <col min="10" max="10" width="15" bestFit="1" customWidth="1"/>
    <col min="11" max="11" width="14" bestFit="1" customWidth="1"/>
    <col min="12" max="12" width="10.7109375" bestFit="1" customWidth="1"/>
    <col min="14" max="14" width="14.5703125" bestFit="1" customWidth="1"/>
    <col min="15" max="15" width="22.85546875" bestFit="1" customWidth="1"/>
  </cols>
  <sheetData>
    <row r="1" spans="1:15" ht="15.75" thickBot="1" x14ac:dyDescent="0.3">
      <c r="B1" s="21" t="s">
        <v>120</v>
      </c>
      <c r="C1" s="21" t="s">
        <v>118</v>
      </c>
      <c r="F1" t="s">
        <v>126</v>
      </c>
      <c r="G1" t="s">
        <v>127</v>
      </c>
      <c r="H1" t="s">
        <v>128</v>
      </c>
      <c r="J1" t="s">
        <v>130</v>
      </c>
      <c r="K1" t="s">
        <v>131</v>
      </c>
      <c r="L1" t="s">
        <v>132</v>
      </c>
      <c r="N1" t="s">
        <v>133</v>
      </c>
      <c r="O1" t="s">
        <v>134</v>
      </c>
    </row>
    <row r="2" spans="1:15" ht="15" customHeight="1" x14ac:dyDescent="0.25">
      <c r="A2" s="6" t="s">
        <v>25</v>
      </c>
      <c r="B2" s="18"/>
      <c r="C2" s="18">
        <v>9.517106310580889E-2</v>
      </c>
      <c r="D2" s="70" t="s">
        <v>125</v>
      </c>
      <c r="F2" s="22" t="s">
        <v>129</v>
      </c>
      <c r="G2" s="22" t="s">
        <v>129</v>
      </c>
      <c r="H2" s="22" t="s">
        <v>129</v>
      </c>
    </row>
    <row r="3" spans="1:15" x14ac:dyDescent="0.25">
      <c r="A3" s="6" t="s">
        <v>50</v>
      </c>
      <c r="B3" s="17"/>
      <c r="C3" s="17">
        <v>1.1858152028854814</v>
      </c>
      <c r="D3" s="71"/>
      <c r="F3">
        <v>6.3867000000000003</v>
      </c>
      <c r="G3">
        <v>21.802399999999999</v>
      </c>
      <c r="H3">
        <f>G3-F3</f>
        <v>15.415699999999998</v>
      </c>
      <c r="J3">
        <v>6.3853</v>
      </c>
      <c r="K3">
        <v>7.5765000000000002</v>
      </c>
      <c r="L3">
        <f>K3-J3</f>
        <v>1.1912000000000003</v>
      </c>
      <c r="N3">
        <v>1.581086937180642</v>
      </c>
      <c r="O3">
        <f>(N3*H3)/L3</f>
        <v>20.461351492189063</v>
      </c>
    </row>
    <row r="4" spans="1:15" x14ac:dyDescent="0.25">
      <c r="A4" s="6" t="s">
        <v>82</v>
      </c>
      <c r="B4" s="17"/>
      <c r="C4" s="17">
        <v>3.1073280682925537</v>
      </c>
      <c r="D4" s="71"/>
      <c r="F4">
        <v>6.3373999999999997</v>
      </c>
      <c r="G4">
        <v>21.6189</v>
      </c>
      <c r="H4">
        <f t="shared" ref="H4:H31" si="0">G4-F4</f>
        <v>15.281500000000001</v>
      </c>
      <c r="J4">
        <v>6.3364000000000003</v>
      </c>
      <c r="K4">
        <v>9.3866999999999994</v>
      </c>
      <c r="L4">
        <f t="shared" ref="L4:L31" si="1">K4-J4</f>
        <v>3.0502999999999991</v>
      </c>
      <c r="N4">
        <v>4.1431040910567383</v>
      </c>
      <c r="O4">
        <f t="shared" ref="O4:O31" si="2">(N4*H4)/L4</f>
        <v>20.756268290818468</v>
      </c>
    </row>
    <row r="5" spans="1:15" x14ac:dyDescent="0.25">
      <c r="A5" s="6" t="s">
        <v>24</v>
      </c>
      <c r="B5" s="17"/>
      <c r="C5" s="17">
        <v>5.7018794937762749</v>
      </c>
      <c r="D5" s="71"/>
      <c r="F5">
        <v>6.3825000000000003</v>
      </c>
      <c r="G5">
        <v>21.371700000000001</v>
      </c>
      <c r="H5">
        <f t="shared" si="0"/>
        <v>14.9892</v>
      </c>
      <c r="J5">
        <v>6.3815999999999997</v>
      </c>
      <c r="K5">
        <v>12.172599999999999</v>
      </c>
      <c r="L5">
        <f t="shared" si="1"/>
        <v>5.7909999999999995</v>
      </c>
      <c r="N5">
        <v>7.6025059917017002</v>
      </c>
      <c r="O5">
        <f t="shared" si="2"/>
        <v>19.678031913454522</v>
      </c>
    </row>
    <row r="6" spans="1:15" x14ac:dyDescent="0.25">
      <c r="A6" s="6" t="s">
        <v>80</v>
      </c>
      <c r="B6" s="17"/>
      <c r="C6" s="17">
        <v>8.2790167119230169</v>
      </c>
      <c r="D6" s="71"/>
      <c r="F6">
        <v>6.3224999999999998</v>
      </c>
      <c r="G6">
        <v>21.440999999999999</v>
      </c>
      <c r="H6">
        <f t="shared" si="0"/>
        <v>15.118499999999999</v>
      </c>
      <c r="J6">
        <v>6.3227000000000002</v>
      </c>
      <c r="K6">
        <v>14.614599999999999</v>
      </c>
      <c r="L6">
        <f t="shared" si="1"/>
        <v>8.2918999999999983</v>
      </c>
      <c r="N6">
        <v>11.038688949230687</v>
      </c>
      <c r="O6">
        <f t="shared" si="2"/>
        <v>20.126680119025096</v>
      </c>
    </row>
    <row r="7" spans="1:15" x14ac:dyDescent="0.25">
      <c r="A7" s="6" t="s">
        <v>42</v>
      </c>
      <c r="B7" s="17"/>
      <c r="C7" s="17">
        <v>11.011383617683761</v>
      </c>
      <c r="D7" s="71"/>
      <c r="F7">
        <v>6.3110999999999997</v>
      </c>
      <c r="G7">
        <v>21.3566</v>
      </c>
      <c r="H7">
        <f t="shared" si="0"/>
        <v>15.045500000000001</v>
      </c>
      <c r="J7">
        <v>6.3103999999999996</v>
      </c>
      <c r="K7">
        <v>17.3306</v>
      </c>
      <c r="L7">
        <f t="shared" si="1"/>
        <v>11.020200000000001</v>
      </c>
      <c r="N7">
        <v>14.681844823578349</v>
      </c>
      <c r="O7">
        <f t="shared" si="2"/>
        <v>20.04461772863905</v>
      </c>
    </row>
    <row r="8" spans="1:15" x14ac:dyDescent="0.25">
      <c r="A8" s="6" t="s">
        <v>26</v>
      </c>
      <c r="B8" s="17"/>
      <c r="C8" s="17">
        <v>13.444112122219625</v>
      </c>
      <c r="D8" s="71"/>
      <c r="F8">
        <v>6.3528000000000002</v>
      </c>
      <c r="G8">
        <v>21.337800000000001</v>
      </c>
      <c r="H8">
        <f t="shared" si="0"/>
        <v>14.985000000000001</v>
      </c>
      <c r="J8">
        <v>6.3516000000000004</v>
      </c>
      <c r="K8">
        <v>19.702500000000001</v>
      </c>
      <c r="L8">
        <f t="shared" si="1"/>
        <v>13.350899999999999</v>
      </c>
      <c r="N8">
        <v>17.925482829626166</v>
      </c>
      <c r="O8">
        <f t="shared" si="2"/>
        <v>20.119494581035596</v>
      </c>
    </row>
    <row r="9" spans="1:15" x14ac:dyDescent="0.25">
      <c r="A9" s="6" t="s">
        <v>79</v>
      </c>
      <c r="B9" s="17">
        <v>9.7872977719004108</v>
      </c>
      <c r="C9" s="17"/>
      <c r="D9" s="71"/>
      <c r="F9">
        <v>6.3554000000000004</v>
      </c>
      <c r="G9">
        <v>16.441199999999998</v>
      </c>
      <c r="H9">
        <f t="shared" si="0"/>
        <v>10.085799999999999</v>
      </c>
      <c r="J9">
        <v>6.3540000000000001</v>
      </c>
      <c r="K9">
        <v>16.533200000000001</v>
      </c>
      <c r="L9">
        <f t="shared" si="1"/>
        <v>10.179200000000002</v>
      </c>
      <c r="N9">
        <v>20.434649548949583</v>
      </c>
      <c r="O9">
        <f t="shared" si="2"/>
        <v>20.247149915592153</v>
      </c>
    </row>
    <row r="10" spans="1:15" x14ac:dyDescent="0.25">
      <c r="A10" s="6" t="s">
        <v>57</v>
      </c>
      <c r="B10" s="17">
        <v>8.9779881959404797</v>
      </c>
      <c r="C10" s="17"/>
      <c r="D10" s="71"/>
      <c r="F10">
        <v>6.3838999999999997</v>
      </c>
      <c r="G10">
        <v>15.3498</v>
      </c>
      <c r="H10">
        <f t="shared" si="0"/>
        <v>8.9659000000000013</v>
      </c>
      <c r="J10">
        <v>6.3823999999999996</v>
      </c>
      <c r="K10">
        <v>16.414200000000001</v>
      </c>
      <c r="L10">
        <f t="shared" si="1"/>
        <v>10.0318</v>
      </c>
      <c r="N10">
        <v>22.276705608772435</v>
      </c>
      <c r="O10">
        <f t="shared" si="2"/>
        <v>19.909758449898604</v>
      </c>
    </row>
    <row r="11" spans="1:15" x14ac:dyDescent="0.25">
      <c r="A11" s="6" t="s">
        <v>29</v>
      </c>
      <c r="B11" s="17">
        <v>8.6007408947219517</v>
      </c>
      <c r="C11" s="17"/>
      <c r="D11" s="71"/>
      <c r="F11">
        <v>6.4179000000000004</v>
      </c>
      <c r="G11">
        <v>15.0145</v>
      </c>
      <c r="H11">
        <f t="shared" si="0"/>
        <v>8.5965999999999987</v>
      </c>
      <c r="J11">
        <v>6.4158999999999997</v>
      </c>
      <c r="K11">
        <v>16.447700000000001</v>
      </c>
      <c r="L11">
        <f t="shared" si="1"/>
        <v>10.0318</v>
      </c>
      <c r="N11">
        <v>23.253810624935198</v>
      </c>
      <c r="O11">
        <f t="shared" si="2"/>
        <v>19.927002972379622</v>
      </c>
    </row>
    <row r="12" spans="1:15" x14ac:dyDescent="0.25">
      <c r="A12" s="6" t="s">
        <v>46</v>
      </c>
      <c r="B12" s="17">
        <v>8.5240692735783075</v>
      </c>
      <c r="C12" s="17"/>
      <c r="D12" s="71"/>
      <c r="F12">
        <v>6.3079000000000001</v>
      </c>
      <c r="G12">
        <v>14.8005</v>
      </c>
      <c r="H12">
        <f t="shared" si="0"/>
        <v>8.4925999999999995</v>
      </c>
      <c r="J12">
        <v>6.3060999999999998</v>
      </c>
      <c r="K12">
        <v>16.3323</v>
      </c>
      <c r="L12">
        <f t="shared" si="1"/>
        <v>10.026199999999999</v>
      </c>
      <c r="N12">
        <v>23.462972153444532</v>
      </c>
      <c r="O12">
        <f t="shared" si="2"/>
        <v>19.874093605787142</v>
      </c>
    </row>
    <row r="13" spans="1:15" x14ac:dyDescent="0.25">
      <c r="A13" s="6" t="s">
        <v>5</v>
      </c>
      <c r="B13" s="17">
        <v>8.6490718710385277</v>
      </c>
      <c r="C13" s="17"/>
      <c r="D13" s="71"/>
      <c r="F13">
        <v>6.3221999999999996</v>
      </c>
      <c r="G13">
        <v>14.866300000000001</v>
      </c>
      <c r="H13">
        <f t="shared" si="0"/>
        <v>8.5441000000000003</v>
      </c>
      <c r="J13">
        <v>6.3205</v>
      </c>
      <c r="K13">
        <v>16.351299999999998</v>
      </c>
      <c r="L13">
        <f t="shared" si="1"/>
        <v>10.030799999999999</v>
      </c>
      <c r="N13">
        <v>23.123868431444219</v>
      </c>
      <c r="O13">
        <f t="shared" si="2"/>
        <v>19.696598901892429</v>
      </c>
    </row>
    <row r="14" spans="1:15" x14ac:dyDescent="0.25">
      <c r="A14" s="6" t="s">
        <v>21</v>
      </c>
      <c r="B14" s="17">
        <v>8.9547327744014193</v>
      </c>
      <c r="C14" s="17"/>
      <c r="D14" s="71"/>
      <c r="F14">
        <v>6.3178999999999998</v>
      </c>
      <c r="G14">
        <v>15.204700000000001</v>
      </c>
      <c r="H14">
        <f t="shared" si="0"/>
        <v>8.8868000000000009</v>
      </c>
      <c r="J14">
        <v>6.3167999999999997</v>
      </c>
      <c r="K14">
        <v>16.346399999999999</v>
      </c>
      <c r="L14">
        <f t="shared" si="1"/>
        <v>10.029599999999999</v>
      </c>
      <c r="N14">
        <v>22.334558164787786</v>
      </c>
      <c r="O14">
        <f t="shared" si="2"/>
        <v>19.789697644854844</v>
      </c>
    </row>
    <row r="15" spans="1:15" x14ac:dyDescent="0.25">
      <c r="A15" s="6" t="s">
        <v>48</v>
      </c>
      <c r="B15" s="17">
        <v>9.301091640354187</v>
      </c>
      <c r="C15" s="17"/>
      <c r="D15" s="71"/>
      <c r="F15">
        <v>6.3312999999999997</v>
      </c>
      <c r="G15">
        <v>15.610900000000001</v>
      </c>
      <c r="H15">
        <f t="shared" si="0"/>
        <v>9.2796000000000021</v>
      </c>
      <c r="J15">
        <v>6.3308999999999997</v>
      </c>
      <c r="K15">
        <v>16.3386</v>
      </c>
      <c r="L15">
        <f t="shared" si="1"/>
        <v>10.0077</v>
      </c>
      <c r="N15">
        <v>21.502852324588424</v>
      </c>
      <c r="O15">
        <f t="shared" si="2"/>
        <v>19.938434248753538</v>
      </c>
    </row>
    <row r="16" spans="1:15" x14ac:dyDescent="0.25">
      <c r="A16" s="6" t="s">
        <v>69</v>
      </c>
      <c r="B16" s="17"/>
      <c r="C16" s="17">
        <v>14.903258795748155</v>
      </c>
      <c r="D16" s="71"/>
      <c r="F16">
        <v>6.3263999999999996</v>
      </c>
      <c r="G16">
        <v>21.288799999999998</v>
      </c>
      <c r="H16">
        <f t="shared" si="0"/>
        <v>14.962399999999999</v>
      </c>
      <c r="J16">
        <v>6.3255999999999997</v>
      </c>
      <c r="K16">
        <v>21.212</v>
      </c>
      <c r="L16">
        <f t="shared" si="1"/>
        <v>14.8864</v>
      </c>
      <c r="N16">
        <v>19.871011727664207</v>
      </c>
      <c r="O16">
        <f t="shared" si="2"/>
        <v>19.972459820641856</v>
      </c>
    </row>
    <row r="17" spans="1:15" x14ac:dyDescent="0.25">
      <c r="A17" s="6" t="s">
        <v>56</v>
      </c>
      <c r="B17" s="17"/>
      <c r="C17" s="17">
        <v>13.761334153232331</v>
      </c>
      <c r="D17" s="71"/>
      <c r="F17">
        <v>6.3342000000000001</v>
      </c>
      <c r="G17">
        <v>21.365600000000001</v>
      </c>
      <c r="H17">
        <f t="shared" si="0"/>
        <v>15.031400000000001</v>
      </c>
      <c r="J17">
        <v>6.3330000000000002</v>
      </c>
      <c r="K17">
        <v>20.067699999999999</v>
      </c>
      <c r="L17">
        <f t="shared" si="1"/>
        <v>13.734699999999998</v>
      </c>
      <c r="N17">
        <v>18.348445537643109</v>
      </c>
      <c r="O17">
        <f t="shared" si="2"/>
        <v>20.080731596214601</v>
      </c>
    </row>
    <row r="18" spans="1:15" x14ac:dyDescent="0.25">
      <c r="A18" s="6" t="s">
        <v>34</v>
      </c>
      <c r="B18" s="17"/>
      <c r="C18" s="17">
        <v>12.996938541395433</v>
      </c>
      <c r="D18" s="71"/>
      <c r="F18">
        <v>6.3346999999999998</v>
      </c>
      <c r="G18">
        <v>21.327100000000002</v>
      </c>
      <c r="H18">
        <f t="shared" si="0"/>
        <v>14.992400000000002</v>
      </c>
      <c r="J18">
        <v>6.3331999999999997</v>
      </c>
      <c r="K18">
        <v>19.4145</v>
      </c>
      <c r="L18">
        <f t="shared" si="1"/>
        <v>13.081300000000001</v>
      </c>
      <c r="N18">
        <v>17.329251388527247</v>
      </c>
      <c r="O18">
        <f t="shared" si="2"/>
        <v>19.860951779819736</v>
      </c>
    </row>
    <row r="19" spans="1:15" x14ac:dyDescent="0.25">
      <c r="A19" s="6" t="s">
        <v>35</v>
      </c>
      <c r="B19" s="17"/>
      <c r="C19" s="17">
        <v>11.392330438604265</v>
      </c>
      <c r="D19" s="71"/>
      <c r="F19">
        <v>6.3323</v>
      </c>
      <c r="G19">
        <v>21.401299999999999</v>
      </c>
      <c r="H19">
        <f t="shared" si="0"/>
        <v>15.068999999999999</v>
      </c>
      <c r="J19">
        <v>6.3308999999999997</v>
      </c>
      <c r="K19">
        <v>17.5093</v>
      </c>
      <c r="L19">
        <f t="shared" si="1"/>
        <v>11.1784</v>
      </c>
      <c r="N19">
        <v>15.18977391813902</v>
      </c>
      <c r="O19">
        <f t="shared" si="2"/>
        <v>20.476517495566171</v>
      </c>
    </row>
    <row r="20" spans="1:15" x14ac:dyDescent="0.25">
      <c r="A20" s="6" t="s">
        <v>47</v>
      </c>
      <c r="B20" s="17"/>
      <c r="C20" s="17">
        <v>10.259969532149807</v>
      </c>
      <c r="D20" s="71"/>
      <c r="F20">
        <v>6.3075000000000001</v>
      </c>
      <c r="G20">
        <v>21.399699999999999</v>
      </c>
      <c r="H20">
        <f t="shared" si="0"/>
        <v>15.092199999999998</v>
      </c>
      <c r="J20">
        <v>6.3072999999999997</v>
      </c>
      <c r="K20">
        <v>16.4422</v>
      </c>
      <c r="L20">
        <f t="shared" si="1"/>
        <v>10.1349</v>
      </c>
      <c r="N20">
        <v>13.679959376199744</v>
      </c>
      <c r="O20">
        <f t="shared" si="2"/>
        <v>20.371259992450025</v>
      </c>
    </row>
    <row r="21" spans="1:15" x14ac:dyDescent="0.25">
      <c r="A21" s="6" t="s">
        <v>15</v>
      </c>
      <c r="B21" s="17"/>
      <c r="C21" s="17">
        <v>9.2575712860976314</v>
      </c>
      <c r="D21" s="71"/>
      <c r="F21">
        <v>6.3860999999999999</v>
      </c>
      <c r="G21">
        <v>21.453099999999999</v>
      </c>
      <c r="H21">
        <f t="shared" si="0"/>
        <v>15.067</v>
      </c>
      <c r="J21">
        <v>6.3853999999999997</v>
      </c>
      <c r="K21">
        <v>15.4739</v>
      </c>
      <c r="L21">
        <f t="shared" si="1"/>
        <v>9.0884999999999998</v>
      </c>
      <c r="N21">
        <v>12.343428381463507</v>
      </c>
      <c r="O21">
        <f t="shared" si="2"/>
        <v>20.463050604996496</v>
      </c>
    </row>
    <row r="22" spans="1:15" x14ac:dyDescent="0.25">
      <c r="A22" s="6" t="s">
        <v>12</v>
      </c>
      <c r="B22" s="17"/>
      <c r="C22" s="17">
        <v>8.0948892274534945</v>
      </c>
      <c r="D22" s="71"/>
      <c r="F22">
        <v>6.3555000000000001</v>
      </c>
      <c r="G22">
        <v>21.431899999999999</v>
      </c>
      <c r="H22">
        <f t="shared" si="0"/>
        <v>15.0764</v>
      </c>
      <c r="J22">
        <v>6.3548</v>
      </c>
      <c r="K22">
        <v>14.352499999999999</v>
      </c>
      <c r="L22">
        <f t="shared" si="1"/>
        <v>7.9976999999999991</v>
      </c>
      <c r="N22">
        <v>10.793185636604658</v>
      </c>
      <c r="O22">
        <f t="shared" si="2"/>
        <v>20.346147508872111</v>
      </c>
    </row>
    <row r="23" spans="1:15" x14ac:dyDescent="0.25">
      <c r="A23" s="6" t="s">
        <v>49</v>
      </c>
      <c r="B23" s="17"/>
      <c r="C23" s="17">
        <v>7.0995736088906085</v>
      </c>
      <c r="D23" s="71"/>
      <c r="F23">
        <v>6.31</v>
      </c>
      <c r="G23">
        <v>21.404599999999999</v>
      </c>
      <c r="H23">
        <f t="shared" si="0"/>
        <v>15.0946</v>
      </c>
      <c r="J23">
        <v>6.3093000000000004</v>
      </c>
      <c r="K23">
        <v>13.3522</v>
      </c>
      <c r="L23">
        <f t="shared" si="1"/>
        <v>7.0428999999999995</v>
      </c>
      <c r="N23">
        <v>9.4660981451874786</v>
      </c>
      <c r="O23">
        <f t="shared" si="2"/>
        <v>20.288086592504072</v>
      </c>
    </row>
    <row r="24" spans="1:15" x14ac:dyDescent="0.25">
      <c r="A24" s="6" t="s">
        <v>74</v>
      </c>
      <c r="B24" s="17"/>
      <c r="C24" s="17">
        <v>6.2681797205371907</v>
      </c>
      <c r="D24" s="71"/>
      <c r="F24">
        <v>6.3475000000000001</v>
      </c>
      <c r="G24">
        <v>21.438800000000001</v>
      </c>
      <c r="H24">
        <f t="shared" si="0"/>
        <v>15.0913</v>
      </c>
      <c r="J24">
        <v>6.3463000000000003</v>
      </c>
      <c r="K24">
        <v>12.673</v>
      </c>
      <c r="L24">
        <f t="shared" si="1"/>
        <v>6.3266999999999998</v>
      </c>
      <c r="N24">
        <v>8.3575729607162543</v>
      </c>
      <c r="O24">
        <f t="shared" si="2"/>
        <v>19.935612692565986</v>
      </c>
    </row>
    <row r="25" spans="1:15" x14ac:dyDescent="0.25">
      <c r="A25" s="6" t="s">
        <v>30</v>
      </c>
      <c r="B25" s="17"/>
      <c r="C25" s="17">
        <v>5.3789354257525801</v>
      </c>
      <c r="D25" s="71"/>
      <c r="F25">
        <v>6.3197000000000001</v>
      </c>
      <c r="G25">
        <v>21.3719</v>
      </c>
      <c r="H25">
        <f t="shared" si="0"/>
        <v>15.052199999999999</v>
      </c>
      <c r="J25">
        <v>6.3182</v>
      </c>
      <c r="K25">
        <v>11.626200000000001</v>
      </c>
      <c r="L25">
        <f t="shared" si="1"/>
        <v>5.3080000000000007</v>
      </c>
      <c r="N25">
        <v>7.1719139010034398</v>
      </c>
      <c r="O25">
        <f t="shared" si="2"/>
        <v>20.337807539691777</v>
      </c>
    </row>
    <row r="26" spans="1:15" x14ac:dyDescent="0.25">
      <c r="A26" s="6" t="s">
        <v>38</v>
      </c>
      <c r="B26" s="17"/>
      <c r="C26" s="17">
        <v>4.6820487175880672</v>
      </c>
      <c r="D26" s="71"/>
      <c r="F26">
        <v>6.3426</v>
      </c>
      <c r="G26">
        <v>21.408899999999999</v>
      </c>
      <c r="H26">
        <f t="shared" si="0"/>
        <v>15.066299999999998</v>
      </c>
      <c r="J26">
        <v>6.3409000000000004</v>
      </c>
      <c r="K26">
        <v>10.906499999999999</v>
      </c>
      <c r="L26">
        <f t="shared" si="1"/>
        <v>4.565599999999999</v>
      </c>
      <c r="N26">
        <v>6.2427316234507559</v>
      </c>
      <c r="O26">
        <f t="shared" si="2"/>
        <v>20.600768236025086</v>
      </c>
    </row>
    <row r="27" spans="1:15" x14ac:dyDescent="0.25">
      <c r="A27" s="6" t="s">
        <v>43</v>
      </c>
      <c r="B27" s="17"/>
      <c r="C27" s="17">
        <v>3.9706925923520955</v>
      </c>
      <c r="D27" s="71"/>
      <c r="F27">
        <v>6.3320999999999996</v>
      </c>
      <c r="G27">
        <v>21.402799999999999</v>
      </c>
      <c r="H27">
        <f t="shared" si="0"/>
        <v>15.070699999999999</v>
      </c>
      <c r="J27">
        <v>6.3305999999999996</v>
      </c>
      <c r="K27">
        <v>10.315</v>
      </c>
      <c r="L27">
        <f t="shared" si="1"/>
        <v>3.9843999999999999</v>
      </c>
      <c r="N27">
        <v>5.2942567898027937</v>
      </c>
      <c r="O27">
        <f t="shared" si="2"/>
        <v>20.025136984760806</v>
      </c>
    </row>
    <row r="28" spans="1:15" x14ac:dyDescent="0.25">
      <c r="A28" s="6" t="s">
        <v>61</v>
      </c>
      <c r="B28" s="17"/>
      <c r="C28" s="17">
        <v>3.5726453188612064</v>
      </c>
      <c r="D28" s="71"/>
      <c r="F28">
        <v>6.3124000000000002</v>
      </c>
      <c r="G28">
        <v>21.126899999999999</v>
      </c>
      <c r="H28">
        <f t="shared" si="0"/>
        <v>14.814499999999999</v>
      </c>
      <c r="J28">
        <v>6.3112000000000004</v>
      </c>
      <c r="K28">
        <v>9.9274000000000004</v>
      </c>
      <c r="L28">
        <f t="shared" si="1"/>
        <v>3.6162000000000001</v>
      </c>
      <c r="N28">
        <v>4.7635270918149413</v>
      </c>
      <c r="O28">
        <f t="shared" si="2"/>
        <v>19.514759167549485</v>
      </c>
    </row>
    <row r="29" spans="1:15" x14ac:dyDescent="0.25">
      <c r="A29" s="6" t="s">
        <v>2</v>
      </c>
      <c r="B29" s="17"/>
      <c r="C29" s="17">
        <v>3.013226501080541</v>
      </c>
      <c r="D29" s="71"/>
      <c r="F29">
        <v>6.3832000000000004</v>
      </c>
      <c r="G29">
        <v>21.444600000000001</v>
      </c>
      <c r="H29">
        <f t="shared" si="0"/>
        <v>15.061400000000001</v>
      </c>
      <c r="J29">
        <v>6.3822999999999999</v>
      </c>
      <c r="K29">
        <v>9.3848000000000003</v>
      </c>
      <c r="L29">
        <f t="shared" si="1"/>
        <v>3.0025000000000004</v>
      </c>
      <c r="N29">
        <v>4.017635334774055</v>
      </c>
      <c r="O29">
        <f t="shared" si="2"/>
        <v>20.153609602386659</v>
      </c>
    </row>
    <row r="30" spans="1:15" x14ac:dyDescent="0.25">
      <c r="A30" s="6" t="s">
        <v>3</v>
      </c>
      <c r="B30" s="17"/>
      <c r="C30" s="17">
        <v>2.4842865459126622</v>
      </c>
      <c r="D30" s="72"/>
      <c r="F30">
        <v>6.3478000000000003</v>
      </c>
      <c r="G30">
        <v>21.425000000000001</v>
      </c>
      <c r="H30">
        <f t="shared" si="0"/>
        <v>15.077200000000001</v>
      </c>
      <c r="J30">
        <v>6.3482000000000003</v>
      </c>
      <c r="K30">
        <v>8.8224</v>
      </c>
      <c r="L30">
        <f t="shared" si="1"/>
        <v>2.4741999999999997</v>
      </c>
      <c r="N30">
        <v>3.3123820612168826</v>
      </c>
      <c r="O30">
        <f t="shared" si="2"/>
        <v>20.184886756680623</v>
      </c>
    </row>
    <row r="31" spans="1:15" x14ac:dyDescent="0.25">
      <c r="A31" s="6" t="s">
        <v>37</v>
      </c>
      <c r="B31" s="17"/>
      <c r="C31" s="17">
        <v>2.0934883551589394</v>
      </c>
      <c r="F31">
        <v>6.3288000000000002</v>
      </c>
      <c r="G31">
        <v>21.439299999999999</v>
      </c>
      <c r="H31">
        <f t="shared" si="0"/>
        <v>15.110499999999998</v>
      </c>
      <c r="J31">
        <v>6.3281000000000001</v>
      </c>
      <c r="K31">
        <v>8.4206000000000003</v>
      </c>
      <c r="L31">
        <f t="shared" si="1"/>
        <v>2.0925000000000002</v>
      </c>
      <c r="N31">
        <v>2.791317806878586</v>
      </c>
      <c r="O31">
        <f t="shared" si="2"/>
        <v>20.15684956790388</v>
      </c>
    </row>
  </sheetData>
  <mergeCells count="1">
    <mergeCell ref="D2:D30"/>
  </mergeCells>
  <pageMargins left="0.7" right="0.7" top="0.75" bottom="0.75" header="0.3" footer="0.3"/>
  <pageSetup paperSize="9" orientation="portrait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20"/>
  <sheetViews>
    <sheetView zoomScaleNormal="100" workbookViewId="0"/>
  </sheetViews>
  <sheetFormatPr defaultColWidth="9.140625" defaultRowHeight="15" x14ac:dyDescent="0.25"/>
  <sheetData>
    <row r="1" spans="1:1" x14ac:dyDescent="0.25">
      <c r="A1" t="s">
        <v>19</v>
      </c>
    </row>
    <row r="2" spans="1:1" x14ac:dyDescent="0.25">
      <c r="A2" t="s">
        <v>27</v>
      </c>
    </row>
    <row r="3" spans="1:1" x14ac:dyDescent="0.25">
      <c r="A3" t="s">
        <v>22</v>
      </c>
    </row>
    <row r="4" spans="1:1" x14ac:dyDescent="0.25">
      <c r="A4" t="s">
        <v>44</v>
      </c>
    </row>
    <row r="5" spans="1:1" x14ac:dyDescent="0.25">
      <c r="A5" t="s">
        <v>70</v>
      </c>
    </row>
    <row r="6" spans="1:1" x14ac:dyDescent="0.25">
      <c r="A6" t="s">
        <v>36</v>
      </c>
    </row>
    <row r="7" spans="1:1" x14ac:dyDescent="0.25">
      <c r="A7" t="s">
        <v>16</v>
      </c>
    </row>
    <row r="8" spans="1:1" x14ac:dyDescent="0.25">
      <c r="A8" t="s">
        <v>17</v>
      </c>
    </row>
    <row r="9" spans="1:1" x14ac:dyDescent="0.25">
      <c r="A9" t="s">
        <v>18</v>
      </c>
    </row>
    <row r="10" spans="1:1" x14ac:dyDescent="0.25">
      <c r="A10" t="s">
        <v>54</v>
      </c>
    </row>
    <row r="11" spans="1:1" x14ac:dyDescent="0.25">
      <c r="A11" t="s">
        <v>0</v>
      </c>
    </row>
    <row r="12" spans="1:1" x14ac:dyDescent="0.25">
      <c r="A12" t="s">
        <v>33</v>
      </c>
    </row>
    <row r="13" spans="1:1" x14ac:dyDescent="0.25">
      <c r="A13" t="s">
        <v>28</v>
      </c>
    </row>
    <row r="14" spans="1:1" x14ac:dyDescent="0.25">
      <c r="A14" t="s">
        <v>63</v>
      </c>
    </row>
    <row r="15" spans="1:1" x14ac:dyDescent="0.25">
      <c r="A15" t="s">
        <v>7</v>
      </c>
    </row>
    <row r="16" spans="1:1" x14ac:dyDescent="0.25">
      <c r="A16" t="s">
        <v>4</v>
      </c>
    </row>
    <row r="17" spans="1:1" x14ac:dyDescent="0.25">
      <c r="A17" t="s">
        <v>66</v>
      </c>
    </row>
    <row r="18" spans="1:1" x14ac:dyDescent="0.25">
      <c r="A18" t="s">
        <v>11</v>
      </c>
    </row>
    <row r="19" spans="1:1" x14ac:dyDescent="0.25">
      <c r="A19" t="s">
        <v>23</v>
      </c>
    </row>
    <row r="20" spans="1:1" x14ac:dyDescent="0.25">
      <c r="A20" t="s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Sheet1</vt:lpstr>
      <vt:lpstr>Sheet2</vt:lpstr>
      <vt:lpstr>Sheet3</vt:lpstr>
      <vt:lpstr>Sheet3 (2)</vt:lpstr>
      <vt:lpstr>Sheet3 redo</vt:lpstr>
      <vt:lpstr>Sheet6</vt:lpstr>
      <vt:lpstr>Conc of original</vt:lpstr>
      <vt:lpstr>Sheet4</vt:lpstr>
      <vt:lpstr>ValueList_Helper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cp:lastPrinted>2021-01-13T10:17:12Z</cp:lastPrinted>
  <dcterms:created xsi:type="dcterms:W3CDTF">2020-08-18T08:12:58Z</dcterms:created>
  <dcterms:modified xsi:type="dcterms:W3CDTF">2021-08-02T12:12:23Z</dcterms:modified>
</cp:coreProperties>
</file>